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<sst xmlns="http://schemas.openxmlformats.org/spreadsheetml/2006/main" count="172" uniqueCount="91">
  <si>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</si>
  <si>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</si>
  <si>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</si>
  <si>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</si>
  <si>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</si>
  <si>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</si>
  <si>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</si>
  <si>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</si>
  <si>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</si>
  <si>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</si>
  <si>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</si>
  <si>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</si>
  <si>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</si>
  <si>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</si>
  <si>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</si>
  <si>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</si>
  <si>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</si>
  <si>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</si>
  <si>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</si>
  <si>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</si>
  <si>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</si>
  <si>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</si>
  <si>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</si>
  <si>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</si>
  <si>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</si>
  <si>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</si>
  <si>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</si>
  <si>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</si>
  <si>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</si>
  <si>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</si>
  <si>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</si>
  <si>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</si>
  <si>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</si>
  <si>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</si>
  <si>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</si>
  <si>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</si>
  <si>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</si>
  <si>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</si>
  <si>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</si>
  <si>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</si>
  <si>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</si>
  <si>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</si>
  <si>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</si>
  <si>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</si>
  <si>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</si>
  <si>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</si>
  <si>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</si>
  <si>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</si>
  <si>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</si>
  <si>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</si>
  <si>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</si>
  <si>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</si>
  <si>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</si>
  <si>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</si>
  <si>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</si>
  <si>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</si>
  <si>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</si>
  <si>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</si>
  <si>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</si>
  <si>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</si>
  <si>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</si>
  <si>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</si>
  <si>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</si>
  <si>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</si>
  <si>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</si>
  <si>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</si>
  <si>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</si>
  <si>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</si>
  <si>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</si>
  <si>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</si>
  <si>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</si>
  <si>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</si>
  <si>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</si>
  <si>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</si>
  <si>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</si>
  <si>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</si>
  <si>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</si>
  <si>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</si>
  <si>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</si>
  <si>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</si>
  <si>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</si>
  <si>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</si>
  <si>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</si>
  <si>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</si>
  <si>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</si>
  <si>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</si>
  <si>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</si>
  <si>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</si>
  <si>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</si>
  <si>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A.S.U.C. di Penia</t>
  </si>
  <si>
    <t>Piano di Gestione Forestale Aziendale dell'A.S.U.C. di Penia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</si>
</sst>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/>
      <protection/>
    </xf>
    <xf numFmtId="164" fontId="5" fillId="2" borderId="50" xfId="19" applyFont="1" applyFill="1" applyBorder="1" applyAlignment="1" applyProtection="1">
      <alignment horizontal="center"/>
      <protection/>
    </xf>
    <xf numFmtId="164" fontId="5" fillId="2" borderId="50" xfId="15" applyFont="1" applyFill="1" applyBorder="1" applyAlignment="1" applyProtection="1">
      <alignment horizontal="center"/>
      <protection/>
    </xf>
    <xf numFmtId="0" fontId="5" fillId="0" borderId="50" xfId="0" applyNumberFormat="1" applyFont="1" applyBorder="1" applyAlignment="1" applyProtection="1">
      <alignment horizontal="center"/>
      <protection/>
    </xf>
    <xf numFmtId="164" fontId="6" fillId="2" borderId="50" xfId="15" applyNumberFormat="1" applyFont="1" applyFill="1" applyBorder="1" applyAlignment="1" applyProtection="1">
      <alignment horizontal="center"/>
      <protection/>
    </xf>
    <xf numFmtId="164" fontId="5" fillId="0" borderId="50" xfId="15" applyFont="1" applyFill="1" applyBorder="1" applyAlignment="1" applyProtection="1">
      <alignment horizontal="center"/>
      <protection/>
    </xf>
    <xf numFmtId="164" fontId="6" fillId="2" borderId="50" xfId="15" applyFont="1" applyFill="1" applyBorder="1" applyAlignment="1" applyProtection="1">
      <alignment horizontal="center"/>
      <protection/>
    </xf>
    <xf numFmtId="164" fontId="6" fillId="2" borderId="50" xfId="19" applyFont="1" applyFill="1" applyBorder="1" applyAlignment="1" applyProtection="1">
      <alignment horizontal="center"/>
      <protection/>
    </xf>
    <xf numFmtId="164" fontId="6" fillId="2" borderId="50" xfId="0" applyNumberFormat="1" applyFont="1" applyFill="1" applyBorder="1" applyAlignment="1" applyProtection="1">
      <alignment horizontal="center"/>
      <protection/>
    </xf>
    <xf numFmtId="164" fontId="6" fillId="2" borderId="51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C9" sqref="C9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90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157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483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146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786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140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59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37">
      <selection activeCell="C10" sqref="C10:G10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173">
        <v>139</v>
      </c>
      <c r="C4" s="194" t="s">
        <v>89</v>
      </c>
      <c r="D4" s="194"/>
      <c r="E4" s="194"/>
      <c r="F4" s="194"/>
      <c r="G4" s="195"/>
      <c r="H4" s="83"/>
    </row>
    <row r="5" spans="1:8" ht="15">
      <c r="A5" s="193"/>
      <c r="B5" s="84"/>
      <c r="C5" s="196"/>
      <c r="D5" s="196"/>
      <c r="E5" s="196"/>
      <c r="F5" s="196"/>
      <c r="G5" s="197"/>
      <c r="H5" s="83"/>
    </row>
    <row r="6" spans="1:8" ht="15">
      <c r="A6" s="174"/>
      <c r="B6" s="84"/>
      <c r="C6" s="196"/>
      <c r="D6" s="196"/>
      <c r="E6" s="196"/>
      <c r="F6" s="196"/>
      <c r="G6" s="197"/>
      <c r="H6" s="83"/>
    </row>
    <row r="7" spans="1:8" ht="15">
      <c r="A7" s="174"/>
      <c r="B7" s="84"/>
      <c r="C7" s="198"/>
      <c r="D7" s="198"/>
      <c r="E7" s="198"/>
      <c r="F7" s="198"/>
      <c r="G7" s="197"/>
      <c r="H7" s="83"/>
    </row>
    <row r="8" spans="1:8" ht="15">
      <c r="A8" s="174"/>
      <c r="B8" s="84"/>
      <c r="C8" s="198"/>
      <c r="D8" s="198"/>
      <c r="E8" s="198"/>
      <c r="F8" s="198"/>
      <c r="G8" s="197"/>
      <c r="H8" s="83"/>
    </row>
    <row r="9" spans="1:8" ht="15">
      <c r="A9" s="174"/>
      <c r="B9" s="84"/>
      <c r="C9" s="198"/>
      <c r="D9" s="198"/>
      <c r="E9" s="198"/>
      <c r="F9" s="198"/>
      <c r="G9" s="197"/>
      <c r="H9" s="83"/>
    </row>
    <row r="10" spans="1:8" ht="15">
      <c r="A10" s="174"/>
      <c r="B10" s="84"/>
      <c r="C10" s="198"/>
      <c r="D10" s="198"/>
      <c r="E10" s="198"/>
      <c r="F10" s="198"/>
      <c r="G10" s="197"/>
      <c r="H10" s="83"/>
    </row>
    <row r="11" spans="1:8" ht="15">
      <c r="A11" s="175"/>
      <c r="B11" s="176"/>
      <c r="C11" s="199"/>
      <c r="D11" s="199"/>
      <c r="E11" s="199"/>
      <c r="F11" s="199"/>
      <c r="G11" s="200"/>
      <c r="H11" s="83"/>
    </row>
    <row r="12" spans="1:8" ht="18.75" customHeight="1">
      <c r="A12" s="85"/>
      <c r="B12" s="86"/>
      <c r="C12" s="201"/>
      <c r="D12" s="201"/>
      <c r="E12" s="201"/>
      <c r="F12" s="87"/>
      <c r="G12" s="82"/>
      <c r="H12" s="83"/>
    </row>
    <row r="13" spans="1:7" ht="32.25" customHeight="1">
      <c r="A13" s="202" t="s">
        <v>56</v>
      </c>
      <c r="B13" s="202"/>
      <c r="C13" s="202"/>
      <c r="D13" s="202"/>
      <c r="E13" s="202"/>
      <c r="F13" s="202"/>
      <c r="G13" s="202"/>
    </row>
    <row r="14" spans="1:7" ht="15">
      <c r="A14" s="88" t="s">
        <v>57</v>
      </c>
      <c r="B14" s="89" t="s">
        <v>9</v>
      </c>
      <c r="C14" s="89">
        <v>786</v>
      </c>
      <c r="D14" s="90" t="s">
        <v>58</v>
      </c>
      <c r="E14" s="91"/>
      <c r="F14" s="89" t="s">
        <v>22</v>
      </c>
      <c r="G14" s="92">
        <v>140</v>
      </c>
    </row>
    <row r="15" spans="1:7" ht="15">
      <c r="A15" s="93" t="s">
        <v>59</v>
      </c>
      <c r="B15" s="94" t="s">
        <v>9</v>
      </c>
      <c r="C15" s="94">
        <v>157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483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146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/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615</v>
      </c>
      <c r="D20" s="99" t="s">
        <v>71</v>
      </c>
      <c r="E20" s="100"/>
      <c r="F20" s="94" t="s">
        <v>28</v>
      </c>
      <c r="G20" s="101">
        <v>59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NO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NO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3" t="s">
        <v>83</v>
      </c>
      <c r="G26" s="203"/>
    </row>
    <row r="27" spans="1:7" ht="15.75">
      <c r="A27" s="121" t="s">
        <v>6</v>
      </c>
      <c r="B27" s="122"/>
      <c r="C27" s="122"/>
      <c r="D27" s="122"/>
      <c r="E27" s="122"/>
      <c r="F27" s="204"/>
      <c r="G27" s="204"/>
    </row>
    <row r="28" spans="1:7" ht="15">
      <c r="A28" s="123" t="s">
        <v>7</v>
      </c>
      <c r="B28" s="124"/>
      <c r="C28" s="125"/>
      <c r="D28" s="125"/>
      <c r="E28" s="126"/>
      <c r="F28" s="205"/>
      <c r="G28" s="205"/>
    </row>
    <row r="29" spans="1:7" ht="15">
      <c r="A29" s="127" t="s">
        <v>8</v>
      </c>
      <c r="B29" s="128" t="s">
        <v>9</v>
      </c>
      <c r="C29" s="129">
        <f>C15</f>
        <v>157</v>
      </c>
      <c r="D29" s="83">
        <f>Preventivo!F6</f>
        <v>0</v>
      </c>
      <c r="E29" s="126">
        <f>Preventivo!G6</f>
        <v>0</v>
      </c>
      <c r="F29" s="206">
        <f>IF($C$15=0,0,$C$15*78*$C$15^-0.3)</f>
        <v>2686.7320706036794</v>
      </c>
      <c r="G29" s="206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206">
        <f>IF(C16=0,0,C16*52*C16^-0.3)</f>
        <v>0</v>
      </c>
      <c r="G30" s="206"/>
    </row>
    <row r="31" spans="1:7" ht="15">
      <c r="A31" s="127" t="s">
        <v>11</v>
      </c>
      <c r="B31" s="128" t="s">
        <v>9</v>
      </c>
      <c r="C31" s="129">
        <f>C17</f>
        <v>483</v>
      </c>
      <c r="D31" s="83">
        <f>Preventivo!F8</f>
        <v>0</v>
      </c>
      <c r="E31" s="126">
        <f>Preventivo!G8</f>
        <v>0</v>
      </c>
      <c r="F31" s="206">
        <f>IF(C17=0,0,C17*26*C17^-0.3)</f>
        <v>1966.6919470558921</v>
      </c>
      <c r="G31" s="206"/>
    </row>
    <row r="32" spans="1:7" ht="15">
      <c r="A32" s="127" t="s">
        <v>12</v>
      </c>
      <c r="B32" s="128" t="s">
        <v>9</v>
      </c>
      <c r="C32" s="129">
        <f>C18</f>
        <v>146</v>
      </c>
      <c r="D32" s="83">
        <f>Preventivo!F9</f>
        <v>0</v>
      </c>
      <c r="E32" s="126">
        <f>Preventivo!G9</f>
        <v>0</v>
      </c>
      <c r="F32" s="206">
        <f>IF(C18=0,0,C18*8*C18^-0.3)</f>
        <v>261.90089710384564</v>
      </c>
      <c r="G32" s="206"/>
    </row>
    <row r="33" spans="1:7" ht="15">
      <c r="A33" s="130" t="s">
        <v>13</v>
      </c>
      <c r="B33" s="128" t="s">
        <v>9</v>
      </c>
      <c r="C33" s="129">
        <f>$C$14</f>
        <v>786</v>
      </c>
      <c r="D33" s="129">
        <f>Preventivo!F10</f>
        <v>0</v>
      </c>
      <c r="E33" s="126">
        <f>Preventivo!G10</f>
        <v>0</v>
      </c>
      <c r="F33" s="207">
        <f>500+C14*2.2</f>
        <v>2229.2</v>
      </c>
      <c r="G33" s="207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207">
        <f>7*(F29+F30+F31+F32+F33)^0.62</f>
        <v>1716.174798313709</v>
      </c>
      <c r="G34" s="207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207">
        <f>26.5*C14^0.27*G24</f>
        <v>801.6410822924378</v>
      </c>
      <c r="G35" s="207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208"/>
      <c r="G36" s="20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208"/>
      <c r="G37" s="20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209">
        <f>SUM(F29:F35)</f>
        <v>9662.340795369562</v>
      </c>
      <c r="G38" s="209"/>
    </row>
    <row r="39" spans="1:7" ht="15.75">
      <c r="A39" s="142"/>
      <c r="B39" s="129"/>
      <c r="C39" s="83"/>
      <c r="D39" s="129"/>
      <c r="E39" s="143"/>
      <c r="F39" s="205"/>
      <c r="G39" s="205"/>
    </row>
    <row r="40" spans="1:7" ht="15.75">
      <c r="A40" s="144" t="s">
        <v>20</v>
      </c>
      <c r="B40" s="145"/>
      <c r="C40" s="145"/>
      <c r="D40" s="145"/>
      <c r="E40" s="145"/>
      <c r="F40" s="205"/>
      <c r="G40" s="205"/>
    </row>
    <row r="41" spans="1:7" ht="15">
      <c r="A41" s="123" t="s">
        <v>21</v>
      </c>
      <c r="B41" s="146" t="s">
        <v>22</v>
      </c>
      <c r="C41" s="147">
        <f aca="true" t="shared" si="0" ref="C41:C47">G14</f>
        <v>140</v>
      </c>
      <c r="D41" s="147">
        <f>Preventivo!F19</f>
        <v>0</v>
      </c>
      <c r="E41" s="126">
        <f>Preventivo!G19</f>
        <v>0</v>
      </c>
      <c r="F41" s="207">
        <f>G14*30</f>
        <v>4200</v>
      </c>
      <c r="G41" s="207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207">
        <f>G15*40</f>
        <v>0</v>
      </c>
      <c r="G42" s="207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207">
        <f>G16*50</f>
        <v>0</v>
      </c>
      <c r="G43" s="207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207">
        <f>G17*120</f>
        <v>0</v>
      </c>
      <c r="G44" s="207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207">
        <f>G18*5</f>
        <v>0</v>
      </c>
      <c r="G45" s="207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207">
        <f>G19*35</f>
        <v>0</v>
      </c>
      <c r="G46" s="207"/>
    </row>
    <row r="47" spans="1:7" ht="15" customHeight="1">
      <c r="A47" s="130" t="s">
        <v>29</v>
      </c>
      <c r="B47" s="146" t="s">
        <v>28</v>
      </c>
      <c r="C47" s="147">
        <f t="shared" si="0"/>
        <v>59</v>
      </c>
      <c r="D47" s="147">
        <f>Preventivo!F25</f>
        <v>0</v>
      </c>
      <c r="E47" s="126">
        <f>Preventivo!G25</f>
        <v>0</v>
      </c>
      <c r="F47" s="207">
        <f>G20*45</f>
        <v>2655</v>
      </c>
      <c r="G47" s="207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210"/>
      <c r="G48" s="210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210"/>
      <c r="G49" s="210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211">
        <f>SUM(F41:F47)</f>
        <v>6855</v>
      </c>
      <c r="G50" s="211"/>
    </row>
    <row r="51" spans="1:7" ht="15.75" customHeight="1">
      <c r="A51" s="130"/>
      <c r="B51" s="129"/>
      <c r="C51" s="83"/>
      <c r="D51" s="131"/>
      <c r="E51" s="83"/>
      <c r="F51" s="210"/>
      <c r="G51" s="210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210"/>
      <c r="G52" s="210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212">
        <f>(F50+F38)*2/100</f>
        <v>330.34681590739126</v>
      </c>
      <c r="G53" s="212"/>
    </row>
    <row r="54" spans="1:7" ht="15.75">
      <c r="A54" s="130"/>
      <c r="B54" s="82"/>
      <c r="C54" s="83"/>
      <c r="D54" s="150"/>
      <c r="E54" s="83"/>
      <c r="F54" s="210"/>
      <c r="G54" s="210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213">
        <f>F38+F50+F53</f>
        <v>16847.687611276957</v>
      </c>
      <c r="G55" s="213"/>
    </row>
    <row r="56" spans="1:7" ht="15.75">
      <c r="A56" s="155"/>
      <c r="B56" s="83"/>
      <c r="C56" s="83"/>
      <c r="D56" s="83"/>
      <c r="E56" s="83"/>
      <c r="F56" s="205"/>
      <c r="G56" s="205"/>
    </row>
    <row r="57" spans="1:7" ht="15.75">
      <c r="A57" s="156" t="s">
        <v>36</v>
      </c>
      <c r="B57" s="157"/>
      <c r="C57" s="157"/>
      <c r="D57" s="157"/>
      <c r="E57" s="157"/>
      <c r="F57" s="205"/>
      <c r="G57" s="205"/>
    </row>
    <row r="58" spans="1:7" ht="15">
      <c r="A58" s="123" t="s">
        <v>36</v>
      </c>
      <c r="B58" s="158"/>
      <c r="C58" s="158"/>
      <c r="D58" s="159"/>
      <c r="E58" s="160"/>
      <c r="F58" s="205"/>
      <c r="G58" s="205"/>
    </row>
    <row r="59" spans="1:7" ht="15.75">
      <c r="A59" s="130"/>
      <c r="B59" s="83"/>
      <c r="C59" s="83"/>
      <c r="D59" s="150"/>
      <c r="E59" s="160">
        <f>Preventivo!$G$36</f>
        <v>0</v>
      </c>
      <c r="F59" s="205"/>
      <c r="G59" s="205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205"/>
      <c r="G60" s="205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213">
        <f>IF(C19=0,0,2000+C19)</f>
        <v>0</v>
      </c>
      <c r="G61" s="213"/>
    </row>
    <row r="62" spans="1:7" ht="15.75">
      <c r="A62" s="130"/>
      <c r="B62" s="83"/>
      <c r="C62" s="83"/>
      <c r="D62" s="150"/>
      <c r="E62" s="83"/>
      <c r="F62" s="205"/>
      <c r="G62" s="205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205"/>
      <c r="G63" s="205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213">
        <f>(F61+F51)*2/100</f>
        <v>0</v>
      </c>
      <c r="G64" s="213"/>
    </row>
    <row r="65" spans="1:7" ht="15.75">
      <c r="A65" s="155"/>
      <c r="B65" s="83"/>
      <c r="C65" s="83"/>
      <c r="D65" s="150"/>
      <c r="E65" s="83"/>
      <c r="F65" s="205"/>
      <c r="G65" s="205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213">
        <f>SUM(F61:F64)</f>
        <v>0</v>
      </c>
      <c r="G66" s="213"/>
    </row>
    <row r="67" spans="1:7" ht="15.75">
      <c r="A67" s="155"/>
      <c r="B67" s="83"/>
      <c r="C67" s="83"/>
      <c r="D67" s="150"/>
      <c r="E67" s="166"/>
      <c r="F67" s="205"/>
      <c r="G67" s="205"/>
    </row>
    <row r="68" spans="1:7" ht="15.75">
      <c r="A68" s="155"/>
      <c r="B68" s="83"/>
      <c r="C68" s="83"/>
      <c r="D68" s="150"/>
      <c r="E68" s="166"/>
      <c r="F68" s="205"/>
      <c r="G68" s="205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214">
        <f>F66+F55</f>
        <v>16847.687611276957</v>
      </c>
      <c r="G69" s="214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215" t="s">
        <v>87</v>
      </c>
      <c r="B73" s="215"/>
      <c r="C73" s="215" t="s">
        <v>88</v>
      </c>
      <c r="D73" s="215"/>
      <c r="E73" s="215"/>
      <c r="F73" s="215"/>
      <c r="G73" s="215"/>
    </row>
    <row r="74" spans="1:7" ht="14.25" customHeight="1">
      <c r="A74" s="215"/>
      <c r="B74" s="215"/>
      <c r="C74" s="215"/>
      <c r="D74" s="215"/>
      <c r="E74" s="215"/>
      <c r="F74" s="215"/>
      <c r="G74" s="215"/>
    </row>
    <row r="75" spans="1:7" ht="14.25" customHeight="1">
      <c r="A75" s="215"/>
      <c r="B75" s="215"/>
      <c r="C75" s="215"/>
      <c r="D75" s="215"/>
      <c r="E75" s="215"/>
      <c r="F75" s="215"/>
      <c r="G75" s="215"/>
    </row>
    <row r="76" spans="1:7" ht="14.25" customHeight="1">
      <c r="A76" s="215"/>
      <c r="B76" s="215"/>
      <c r="C76" s="215"/>
      <c r="D76" s="215"/>
      <c r="E76" s="215"/>
      <c r="F76" s="215"/>
      <c r="G76" s="215"/>
    </row>
    <row r="77" spans="1:7" ht="14.25" customHeight="1">
      <c r="A77" s="215"/>
      <c r="B77" s="215"/>
      <c r="C77" s="215"/>
      <c r="D77" s="215"/>
      <c r="E77" s="215"/>
      <c r="F77" s="215"/>
      <c r="G77" s="215"/>
    </row>
    <row r="78" spans="1:7" ht="15">
      <c r="A78" s="215"/>
      <c r="B78" s="215"/>
      <c r="C78" s="215"/>
      <c r="D78" s="215"/>
      <c r="E78" s="215"/>
      <c r="F78" s="215"/>
      <c r="G78" s="215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2020-03-12T13:22:34Z</dcterms:modified>
  <cp:category/>
  <cp:version/>
  <cp:contentType/>
  <cp:contentStatus/>
</cp:coreProperties>
</file>