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<sst xmlns="http://schemas.openxmlformats.org/spreadsheetml/2006/main" count="172" uniqueCount="91">
  <si>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</si>
  <si>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</si>
  <si>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</si>
  <si>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</si>
  <si>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</si>
  <si>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</si>
  <si>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</si>
  <si>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</si>
  <si>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</si>
  <si>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</si>
  <si>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</si>
  <si>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</si>
  <si>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</si>
  <si>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</si>
  <si>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</si>
  <si>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</si>
  <si>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</si>
  <si>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</si>
  <si>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</si>
  <si>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</si>
  <si>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</si>
  <si>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</si>
  <si>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</si>
  <si>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</si>
  <si>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</si>
  <si>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</si>
  <si>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</si>
  <si>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</si>
  <si>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</si>
  <si>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</si>
  <si>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</si>
  <si>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</si>
  <si>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</si>
  <si>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</si>
  <si>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</si>
  <si>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</si>
  <si>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</si>
  <si>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</si>
  <si>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</si>
  <si>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</si>
  <si>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</si>
  <si>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</si>
  <si>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</si>
  <si>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</si>
  <si>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</si>
  <si>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</si>
  <si>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</si>
  <si>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</si>
  <si>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</si>
  <si>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</si>
  <si>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</si>
  <si>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</si>
  <si>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</si>
  <si>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</si>
  <si>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</si>
  <si>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</si>
  <si>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</si>
  <si>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</si>
  <si>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</si>
  <si>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</si>
  <si>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</si>
  <si>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</si>
  <si>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</si>
  <si>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</si>
  <si>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</si>
  <si>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</si>
  <si>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</si>
  <si>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</si>
  <si>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</si>
  <si>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</si>
  <si>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</si>
  <si>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</si>
  <si>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</si>
  <si>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</si>
  <si>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</si>
  <si>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</si>
  <si>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</si>
  <si>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</si>
  <si>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</si>
  <si>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</si>
  <si>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</si>
  <si>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</si>
  <si>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</si>
  <si>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</si>
  <si>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</si>
  <si>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</si>
  <si>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</si>
  <si>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</si>
  <si>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</si>
  <si>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Cavedago</t>
  </si>
  <si>
    <t>Piano di Gestione Forestale Aziendale del Comune di Cavedago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</si>
</sst>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306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221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175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702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44">
      <selection activeCell="H19" sqref="H19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447</v>
      </c>
      <c r="C4" s="214" t="s">
        <v>89</v>
      </c>
      <c r="D4" s="214"/>
      <c r="E4" s="214"/>
      <c r="F4" s="214"/>
      <c r="G4" s="215"/>
      <c r="H4" s="83"/>
    </row>
    <row r="5" spans="1:8" ht="15">
      <c r="A5" s="213"/>
      <c r="B5" s="84"/>
      <c r="C5" s="208"/>
      <c r="D5" s="208"/>
      <c r="E5" s="208"/>
      <c r="F5" s="208"/>
      <c r="G5" s="203"/>
      <c r="H5" s="83"/>
    </row>
    <row r="6" spans="1:8" ht="15">
      <c r="A6" s="174"/>
      <c r="B6" s="84"/>
      <c r="C6" s="208"/>
      <c r="D6" s="208"/>
      <c r="E6" s="208"/>
      <c r="F6" s="208"/>
      <c r="G6" s="203"/>
      <c r="H6" s="83"/>
    </row>
    <row r="7" spans="1:8" ht="15">
      <c r="A7" s="174"/>
      <c r="B7" s="84"/>
      <c r="C7" s="202"/>
      <c r="D7" s="202"/>
      <c r="E7" s="202"/>
      <c r="F7" s="202"/>
      <c r="G7" s="203"/>
      <c r="H7" s="83"/>
    </row>
    <row r="8" spans="1:8" ht="15">
      <c r="A8" s="174"/>
      <c r="B8" s="84"/>
      <c r="C8" s="202"/>
      <c r="D8" s="202"/>
      <c r="E8" s="202"/>
      <c r="F8" s="202"/>
      <c r="G8" s="203"/>
      <c r="H8" s="83"/>
    </row>
    <row r="9" spans="1:8" ht="15">
      <c r="A9" s="174"/>
      <c r="B9" s="84"/>
      <c r="C9" s="202"/>
      <c r="D9" s="202"/>
      <c r="E9" s="202"/>
      <c r="F9" s="202"/>
      <c r="G9" s="203"/>
      <c r="H9" s="83"/>
    </row>
    <row r="10" spans="1:8" ht="15">
      <c r="A10" s="174"/>
      <c r="B10" s="84"/>
      <c r="C10" s="202"/>
      <c r="D10" s="202"/>
      <c r="E10" s="202"/>
      <c r="F10" s="202"/>
      <c r="G10" s="203"/>
      <c r="H10" s="83"/>
    </row>
    <row r="11" spans="1:8" ht="15">
      <c r="A11" s="175"/>
      <c r="B11" s="176"/>
      <c r="C11" s="204"/>
      <c r="D11" s="204"/>
      <c r="E11" s="204"/>
      <c r="F11" s="204"/>
      <c r="G11" s="205"/>
      <c r="H11" s="83"/>
    </row>
    <row r="12" spans="1:8" ht="18.75" customHeight="1">
      <c r="A12" s="85"/>
      <c r="B12" s="86"/>
      <c r="C12" s="206"/>
      <c r="D12" s="206"/>
      <c r="E12" s="206"/>
      <c r="F12" s="87"/>
      <c r="G12" s="82"/>
      <c r="H12" s="83"/>
    </row>
    <row r="13" spans="1:7" ht="32.25" customHeight="1">
      <c r="A13" s="207" t="s">
        <v>56</v>
      </c>
      <c r="B13" s="207"/>
      <c r="C13" s="207"/>
      <c r="D13" s="207"/>
      <c r="E13" s="207"/>
      <c r="F13" s="207"/>
      <c r="G13" s="207"/>
    </row>
    <row r="14" spans="1:7" ht="15">
      <c r="A14" s="88" t="s">
        <v>57</v>
      </c>
      <c r="B14" s="89" t="s">
        <v>9</v>
      </c>
      <c r="C14" s="89">
        <v>702</v>
      </c>
      <c r="D14" s="90" t="s">
        <v>58</v>
      </c>
      <c r="E14" s="91"/>
      <c r="F14" s="89" t="s">
        <v>22</v>
      </c>
      <c r="G14" s="92">
        <v>250</v>
      </c>
    </row>
    <row r="15" spans="1:7" ht="15">
      <c r="A15" s="93" t="s">
        <v>59</v>
      </c>
      <c r="B15" s="94" t="s">
        <v>9</v>
      </c>
      <c r="C15" s="94">
        <v>306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221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175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462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710</v>
      </c>
      <c r="D20" s="99" t="s">
        <v>71</v>
      </c>
      <c r="E20" s="100"/>
      <c r="F20" s="94" t="s">
        <v>28</v>
      </c>
      <c r="G20" s="101">
        <v>25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6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0" t="s">
        <v>83</v>
      </c>
      <c r="G26" s="200"/>
    </row>
    <row r="27" spans="1:7" ht="15.75">
      <c r="A27" s="121" t="s">
        <v>6</v>
      </c>
      <c r="B27" s="122"/>
      <c r="C27" s="122"/>
      <c r="D27" s="122"/>
      <c r="E27" s="122"/>
      <c r="F27" s="201"/>
      <c r="G27" s="201"/>
    </row>
    <row r="28" spans="1:7" ht="15">
      <c r="A28" s="123" t="s">
        <v>7</v>
      </c>
      <c r="B28" s="124"/>
      <c r="C28" s="125"/>
      <c r="D28" s="125"/>
      <c r="E28" s="126"/>
      <c r="F28" s="190"/>
      <c r="G28" s="190"/>
    </row>
    <row r="29" spans="1:7" ht="15">
      <c r="A29" s="127" t="s">
        <v>8</v>
      </c>
      <c r="B29" s="128" t="s">
        <v>9</v>
      </c>
      <c r="C29" s="129">
        <f>C15</f>
        <v>306</v>
      </c>
      <c r="D29" s="83">
        <f>Preventivo!F6</f>
        <v>0</v>
      </c>
      <c r="E29" s="126">
        <f>Preventivo!G6</f>
        <v>0</v>
      </c>
      <c r="F29" s="199">
        <f>IF($C$15=0,0,$C$15*78*$C$15^-0.3)</f>
        <v>4286.468151155189</v>
      </c>
      <c r="G29" s="199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199">
        <f>IF(C16=0,0,C16*52*C16^-0.3)</f>
        <v>0</v>
      </c>
      <c r="G30" s="199"/>
    </row>
    <row r="31" spans="1:7" ht="15">
      <c r="A31" s="127" t="s">
        <v>11</v>
      </c>
      <c r="B31" s="128" t="s">
        <v>9</v>
      </c>
      <c r="C31" s="129">
        <f>C17</f>
        <v>221</v>
      </c>
      <c r="D31" s="83">
        <f>Preventivo!F8</f>
        <v>0</v>
      </c>
      <c r="E31" s="126">
        <f>Preventivo!G8</f>
        <v>0</v>
      </c>
      <c r="F31" s="199">
        <f>IF(C17=0,0,C17*26*C17^-0.3)</f>
        <v>1137.7528696220577</v>
      </c>
      <c r="G31" s="199"/>
    </row>
    <row r="32" spans="1:7" ht="15">
      <c r="A32" s="127" t="s">
        <v>12</v>
      </c>
      <c r="B32" s="128" t="s">
        <v>9</v>
      </c>
      <c r="C32" s="129">
        <f>C18</f>
        <v>175</v>
      </c>
      <c r="D32" s="83">
        <f>Preventivo!F9</f>
        <v>0</v>
      </c>
      <c r="E32" s="126">
        <f>Preventivo!G9</f>
        <v>0</v>
      </c>
      <c r="F32" s="199">
        <f>IF(C18=0,0,C18*8*C18^-0.3)</f>
        <v>297.31486341596644</v>
      </c>
      <c r="G32" s="199"/>
    </row>
    <row r="33" spans="1:7" ht="15">
      <c r="A33" s="130" t="s">
        <v>13</v>
      </c>
      <c r="B33" s="128" t="s">
        <v>9</v>
      </c>
      <c r="C33" s="129">
        <f>$C$14</f>
        <v>702</v>
      </c>
      <c r="D33" s="129">
        <f>Preventivo!F10</f>
        <v>0</v>
      </c>
      <c r="E33" s="126">
        <f>Preventivo!G10</f>
        <v>0</v>
      </c>
      <c r="F33" s="196">
        <f>500+C14*2.2</f>
        <v>2044.4</v>
      </c>
      <c r="G33" s="196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6">
        <f>7*(F29+F30+F31+F32+F33)^0.62</f>
        <v>1807.2498460903796</v>
      </c>
      <c r="G34" s="196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6">
        <f>26.5*C14^0.27*G24</f>
        <v>933.0569338260927</v>
      </c>
      <c r="G35" s="196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8"/>
      <c r="G36" s="19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8"/>
      <c r="G37" s="19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7">
        <f>SUM(F29:F35)</f>
        <v>10506.242664109684</v>
      </c>
      <c r="G38" s="197"/>
    </row>
    <row r="39" spans="1:7" ht="15.75">
      <c r="A39" s="142"/>
      <c r="B39" s="129"/>
      <c r="C39" s="83"/>
      <c r="D39" s="129"/>
      <c r="E39" s="143"/>
      <c r="F39" s="190"/>
      <c r="G39" s="190"/>
    </row>
    <row r="40" spans="1:7" ht="15.75">
      <c r="A40" s="144" t="s">
        <v>20</v>
      </c>
      <c r="B40" s="145"/>
      <c r="C40" s="145"/>
      <c r="D40" s="145"/>
      <c r="E40" s="145"/>
      <c r="F40" s="190"/>
      <c r="G40" s="190"/>
    </row>
    <row r="41" spans="1:7" ht="15">
      <c r="A41" s="123" t="s">
        <v>21</v>
      </c>
      <c r="B41" s="146" t="s">
        <v>22</v>
      </c>
      <c r="C41" s="147">
        <f aca="true" t="shared" si="0" ref="C41:C47">G14</f>
        <v>250</v>
      </c>
      <c r="D41" s="147">
        <f>Preventivo!F19</f>
        <v>0</v>
      </c>
      <c r="E41" s="126">
        <f>Preventivo!G19</f>
        <v>0</v>
      </c>
      <c r="F41" s="196">
        <f>G14*30</f>
        <v>7500</v>
      </c>
      <c r="G41" s="196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6">
        <f>G15*40</f>
        <v>0</v>
      </c>
      <c r="G42" s="196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6">
        <f>G16*50</f>
        <v>0</v>
      </c>
      <c r="G43" s="196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6">
        <f>G17*120</f>
        <v>0</v>
      </c>
      <c r="G44" s="196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6">
        <f>G18*5</f>
        <v>0</v>
      </c>
      <c r="G45" s="196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6">
        <f>G19*35</f>
        <v>0</v>
      </c>
      <c r="G46" s="196"/>
    </row>
    <row r="47" spans="1:7" ht="15" customHeight="1">
      <c r="A47" s="130" t="s">
        <v>29</v>
      </c>
      <c r="B47" s="146" t="s">
        <v>28</v>
      </c>
      <c r="C47" s="147">
        <f t="shared" si="0"/>
        <v>25</v>
      </c>
      <c r="D47" s="147">
        <f>Preventivo!F25</f>
        <v>0</v>
      </c>
      <c r="E47" s="126">
        <f>Preventivo!G25</f>
        <v>0</v>
      </c>
      <c r="F47" s="196">
        <f>G20*45</f>
        <v>1125</v>
      </c>
      <c r="G47" s="196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3"/>
      <c r="G48" s="193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3"/>
      <c r="G49" s="193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4">
        <f>SUM(F41:F47)</f>
        <v>8625</v>
      </c>
      <c r="G50" s="194"/>
    </row>
    <row r="51" spans="1:7" ht="15.75" customHeight="1">
      <c r="A51" s="130"/>
      <c r="B51" s="129"/>
      <c r="C51" s="83"/>
      <c r="D51" s="131"/>
      <c r="E51" s="83"/>
      <c r="F51" s="193"/>
      <c r="G51" s="193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3"/>
      <c r="G52" s="193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5">
        <f>(F50+F38)*2/100</f>
        <v>382.62485328219367</v>
      </c>
      <c r="G53" s="195"/>
    </row>
    <row r="54" spans="1:7" ht="15.75">
      <c r="A54" s="130"/>
      <c r="B54" s="82"/>
      <c r="C54" s="83"/>
      <c r="D54" s="150"/>
      <c r="E54" s="83"/>
      <c r="F54" s="193"/>
      <c r="G54" s="193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89">
        <f>F38+F50+F53</f>
        <v>19513.867517391875</v>
      </c>
      <c r="G55" s="189"/>
    </row>
    <row r="56" spans="1:7" ht="15.75">
      <c r="A56" s="155"/>
      <c r="B56" s="83"/>
      <c r="C56" s="83"/>
      <c r="D56" s="83"/>
      <c r="E56" s="83"/>
      <c r="F56" s="190"/>
      <c r="G56" s="190"/>
    </row>
    <row r="57" spans="1:7" ht="15.75">
      <c r="A57" s="156" t="s">
        <v>36</v>
      </c>
      <c r="B57" s="157"/>
      <c r="C57" s="157"/>
      <c r="D57" s="157"/>
      <c r="E57" s="157"/>
      <c r="F57" s="190"/>
      <c r="G57" s="190"/>
    </row>
    <row r="58" spans="1:7" ht="15">
      <c r="A58" s="123" t="s">
        <v>36</v>
      </c>
      <c r="B58" s="158"/>
      <c r="C58" s="158"/>
      <c r="D58" s="159"/>
      <c r="E58" s="160"/>
      <c r="F58" s="190"/>
      <c r="G58" s="190"/>
    </row>
    <row r="59" spans="1:7" ht="15.75">
      <c r="A59" s="130"/>
      <c r="B59" s="83"/>
      <c r="C59" s="83"/>
      <c r="D59" s="150"/>
      <c r="E59" s="160">
        <f>Preventivo!$G$36</f>
        <v>0</v>
      </c>
      <c r="F59" s="190"/>
      <c r="G59" s="190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0"/>
      <c r="G60" s="190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89">
        <f>IF(C19=0,0,2000+C19)</f>
        <v>2462</v>
      </c>
      <c r="G61" s="189"/>
    </row>
    <row r="62" spans="1:7" ht="15.75">
      <c r="A62" s="130"/>
      <c r="B62" s="83"/>
      <c r="C62" s="83"/>
      <c r="D62" s="150"/>
      <c r="E62" s="83"/>
      <c r="F62" s="190"/>
      <c r="G62" s="190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0"/>
      <c r="G63" s="190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89">
        <f>(F61+F51)*2/100</f>
        <v>49.24</v>
      </c>
      <c r="G64" s="189"/>
    </row>
    <row r="65" spans="1:7" ht="15.75">
      <c r="A65" s="155"/>
      <c r="B65" s="83"/>
      <c r="C65" s="83"/>
      <c r="D65" s="150"/>
      <c r="E65" s="83"/>
      <c r="F65" s="190"/>
      <c r="G65" s="190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89">
        <f>SUM(F61:F64)</f>
        <v>2511.24</v>
      </c>
      <c r="G66" s="189"/>
    </row>
    <row r="67" spans="1:7" ht="15.75">
      <c r="A67" s="155"/>
      <c r="B67" s="83"/>
      <c r="C67" s="83"/>
      <c r="D67" s="150"/>
      <c r="E67" s="166"/>
      <c r="F67" s="190"/>
      <c r="G67" s="190"/>
    </row>
    <row r="68" spans="1:7" ht="15.75">
      <c r="A68" s="155"/>
      <c r="B68" s="83"/>
      <c r="C68" s="83"/>
      <c r="D68" s="150"/>
      <c r="E68" s="166"/>
      <c r="F68" s="190"/>
      <c r="G68" s="190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1">
        <f>F66+F55</f>
        <v>22025.107517391873</v>
      </c>
      <c r="G69" s="191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2020-04-21T12:50:50Z</dcterms:modified>
  <cp:category/>
  <cp:version/>
  <cp:contentType/>
  <cp:contentStatus/>
</cp:coreProperties>
</file>