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<sst xmlns="http://schemas.openxmlformats.org/spreadsheetml/2006/main" count="178" uniqueCount="98">
  <si>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</si>
  <si>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</si>
  <si>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</si>
  <si>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</si>
  <si>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</si>
  <si>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</si>
  <si>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</si>
  <si>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</si>
  <si>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</si>
  <si>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</si>
  <si>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</si>
  <si>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</si>
  <si>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</si>
  <si>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</si>
  <si>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</si>
  <si>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</si>
  <si>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</si>
  <si>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</si>
  <si>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</si>
  <si>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</si>
  <si>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</si>
  <si>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</si>
  <si>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</si>
  <si>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</si>
  <si>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</si>
  <si>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</si>
  <si>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</si>
  <si>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</si>
  <si>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</si>
  <si>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</si>
  <si>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</si>
  <si>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</si>
  <si>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</si>
  <si>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</si>
  <si>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</si>
  <si>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</si>
  <si>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</si>
  <si>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</si>
  <si>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</si>
  <si>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</si>
  <si>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</si>
  <si>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</si>
  <si>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</si>
  <si>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</si>
  <si>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</si>
  <si>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</si>
  <si>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</si>
  <si>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</si>
  <si>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</si>
  <si>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</si>
  <si>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</si>
  <si>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</si>
  <si>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</si>
  <si>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</si>
  <si>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</si>
  <si>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</si>
  <si>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</si>
  <si>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</si>
  <si>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</si>
  <si>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</si>
  <si>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</si>
  <si>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</si>
  <si>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</si>
  <si>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</si>
  <si>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</si>
  <si>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</si>
  <si>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</si>
  <si>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</si>
  <si>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</si>
  <si>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</si>
  <si>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</si>
  <si>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</si>
  <si>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</si>
  <si>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</si>
  <si>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</si>
  <si>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</si>
  <si>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</si>
  <si>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</si>
  <si>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</si>
  <si>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</si>
  <si>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</si>
  <si>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</si>
  <si>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</si>
  <si>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</si>
  <si>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</si>
  <si>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</si>
  <si>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</si>
  <si>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</si>
  <si>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</si>
  <si>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Pergine Valsugana</t>
  </si>
  <si>
    <t>Piano di Gestione Forestale Aziendale delle Frazioni di Pergine Valsugana</t>
  </si>
  <si>
    <t>Frazione di Roncogno</t>
  </si>
  <si>
    <t>Frazione di Susà</t>
  </si>
  <si>
    <t>Comune di Pergine</t>
  </si>
  <si>
    <t>Frazione di Canezza</t>
  </si>
  <si>
    <t>Frazione di Vigalzano</t>
  </si>
  <si>
    <t>Frazione di Madrano</t>
  </si>
  <si>
    <t>Frazione di Nogaré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</si>
</sst>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44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6" sqref="I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22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78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144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32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2">
        <v>907</v>
      </c>
      <c r="C4" s="194" t="s">
        <v>91</v>
      </c>
      <c r="D4" s="194"/>
      <c r="E4" s="194"/>
      <c r="F4" s="194"/>
      <c r="G4" s="195"/>
      <c r="H4" s="83"/>
    </row>
    <row r="5" spans="1:8" ht="15">
      <c r="A5" s="193"/>
      <c r="B5" s="176">
        <v>908</v>
      </c>
      <c r="C5" s="196" t="s">
        <v>92</v>
      </c>
      <c r="D5" s="196"/>
      <c r="E5" s="196"/>
      <c r="F5" s="196"/>
      <c r="G5" s="197"/>
      <c r="H5" s="83"/>
    </row>
    <row r="6" spans="1:8" ht="15">
      <c r="A6" s="173"/>
      <c r="B6" s="176">
        <v>909</v>
      </c>
      <c r="C6" s="196" t="s">
        <v>93</v>
      </c>
      <c r="D6" s="196"/>
      <c r="E6" s="196"/>
      <c r="F6" s="196"/>
      <c r="G6" s="197"/>
      <c r="H6" s="83"/>
    </row>
    <row r="7" spans="1:8" ht="15">
      <c r="A7" s="173"/>
      <c r="B7" s="176">
        <v>910</v>
      </c>
      <c r="C7" s="198" t="s">
        <v>94</v>
      </c>
      <c r="D7" s="198"/>
      <c r="E7" s="198"/>
      <c r="F7" s="198"/>
      <c r="G7" s="197"/>
      <c r="H7" s="83"/>
    </row>
    <row r="8" spans="1:8" ht="15">
      <c r="A8" s="173"/>
      <c r="B8" s="176">
        <v>911</v>
      </c>
      <c r="C8" s="198" t="s">
        <v>95</v>
      </c>
      <c r="D8" s="198"/>
      <c r="E8" s="198"/>
      <c r="F8" s="198"/>
      <c r="G8" s="197"/>
      <c r="H8" s="83"/>
    </row>
    <row r="9" spans="1:8" ht="15">
      <c r="A9" s="173"/>
      <c r="B9" s="176">
        <v>912</v>
      </c>
      <c r="C9" s="198" t="s">
        <v>96</v>
      </c>
      <c r="D9" s="198"/>
      <c r="E9" s="198"/>
      <c r="F9" s="198"/>
      <c r="G9" s="197"/>
      <c r="H9" s="83"/>
    </row>
    <row r="10" spans="1:8" ht="15">
      <c r="A10" s="173"/>
      <c r="B10" s="176">
        <v>913</v>
      </c>
      <c r="C10" s="198" t="s">
        <v>97</v>
      </c>
      <c r="D10" s="198"/>
      <c r="E10" s="198"/>
      <c r="F10" s="198"/>
      <c r="G10" s="197"/>
      <c r="H10" s="83"/>
    </row>
    <row r="11" spans="1:8" ht="15">
      <c r="A11" s="174"/>
      <c r="B11" s="175"/>
      <c r="C11" s="199"/>
      <c r="D11" s="199"/>
      <c r="E11" s="199"/>
      <c r="F11" s="199"/>
      <c r="G11" s="200"/>
      <c r="H11" s="83"/>
    </row>
    <row r="12" spans="1:8" ht="18.75" customHeight="1">
      <c r="A12" s="84"/>
      <c r="B12" s="85"/>
      <c r="C12" s="201"/>
      <c r="D12" s="201"/>
      <c r="E12" s="201"/>
      <c r="F12" s="86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7" t="s">
        <v>57</v>
      </c>
      <c r="B14" s="88" t="s">
        <v>9</v>
      </c>
      <c r="C14" s="88">
        <v>144</v>
      </c>
      <c r="D14" s="89" t="s">
        <v>58</v>
      </c>
      <c r="E14" s="90"/>
      <c r="F14" s="88" t="s">
        <v>22</v>
      </c>
      <c r="G14" s="91"/>
    </row>
    <row r="15" spans="1:7" ht="15">
      <c r="A15" s="92" t="s">
        <v>59</v>
      </c>
      <c r="B15" s="93" t="s">
        <v>9</v>
      </c>
      <c r="C15" s="93">
        <v>38</v>
      </c>
      <c r="D15" s="94" t="s">
        <v>60</v>
      </c>
      <c r="E15" s="95"/>
      <c r="F15" s="96" t="s">
        <v>22</v>
      </c>
      <c r="G15" s="97"/>
    </row>
    <row r="16" spans="1:7" ht="15">
      <c r="A16" s="92" t="s">
        <v>61</v>
      </c>
      <c r="B16" s="93" t="s">
        <v>9</v>
      </c>
      <c r="C16" s="93">
        <v>22</v>
      </c>
      <c r="D16" s="98" t="s">
        <v>62</v>
      </c>
      <c r="E16" s="99"/>
      <c r="F16" s="93" t="s">
        <v>22</v>
      </c>
      <c r="G16" s="100"/>
    </row>
    <row r="17" spans="1:7" ht="15">
      <c r="A17" s="92" t="s">
        <v>63</v>
      </c>
      <c r="B17" s="93" t="s">
        <v>9</v>
      </c>
      <c r="C17" s="93">
        <v>78</v>
      </c>
      <c r="D17" s="98" t="s">
        <v>64</v>
      </c>
      <c r="E17" s="99"/>
      <c r="F17" s="93" t="s">
        <v>22</v>
      </c>
      <c r="G17" s="100"/>
    </row>
    <row r="18" spans="1:7" ht="15">
      <c r="A18" s="92" t="s">
        <v>65</v>
      </c>
      <c r="B18" s="93" t="s">
        <v>9</v>
      </c>
      <c r="C18" s="93">
        <v>6</v>
      </c>
      <c r="D18" s="98" t="s">
        <v>66</v>
      </c>
      <c r="E18" s="99"/>
      <c r="F18" s="93" t="s">
        <v>22</v>
      </c>
      <c r="G18" s="100"/>
    </row>
    <row r="19" spans="1:10" ht="15">
      <c r="A19" s="92" t="s">
        <v>67</v>
      </c>
      <c r="B19" s="93" t="s">
        <v>9</v>
      </c>
      <c r="C19" s="93"/>
      <c r="D19" s="98" t="s">
        <v>68</v>
      </c>
      <c r="E19" s="99"/>
      <c r="F19" s="93" t="s">
        <v>28</v>
      </c>
      <c r="G19" s="100"/>
      <c r="I19" s="101"/>
      <c r="J19" s="102"/>
    </row>
    <row r="20" spans="1:9" ht="15" customHeight="1">
      <c r="A20" s="92" t="s">
        <v>69</v>
      </c>
      <c r="B20" s="93" t="s">
        <v>70</v>
      </c>
      <c r="C20" s="93">
        <v>180</v>
      </c>
      <c r="D20" s="98" t="s">
        <v>71</v>
      </c>
      <c r="E20" s="99"/>
      <c r="F20" s="93" t="s">
        <v>28</v>
      </c>
      <c r="G20" s="100">
        <v>32</v>
      </c>
      <c r="I20" s="103" t="s">
        <v>72</v>
      </c>
    </row>
    <row r="21" spans="1:9" ht="15" customHeight="1">
      <c r="A21" s="92" t="s">
        <v>73</v>
      </c>
      <c r="B21" s="93" t="s">
        <v>70</v>
      </c>
      <c r="C21" s="93">
        <v>69</v>
      </c>
      <c r="D21" s="98" t="s">
        <v>74</v>
      </c>
      <c r="E21" s="99"/>
      <c r="F21" s="104"/>
      <c r="G21" s="105" t="s">
        <v>75</v>
      </c>
      <c r="I21" s="103" t="s">
        <v>75</v>
      </c>
    </row>
    <row r="22" spans="1:9" ht="15">
      <c r="A22" s="92" t="s">
        <v>76</v>
      </c>
      <c r="B22" s="93"/>
      <c r="C22" s="106" t="str">
        <f>IF((C20+C21)&lt;500,"SI","NO")</f>
        <v>SI</v>
      </c>
      <c r="D22" s="98" t="s">
        <v>77</v>
      </c>
      <c r="E22" s="99"/>
      <c r="F22" s="104"/>
      <c r="G22" s="107"/>
      <c r="H22" s="108"/>
      <c r="I22" s="83"/>
    </row>
    <row r="23" spans="1:9" ht="15">
      <c r="A23" s="92" t="s">
        <v>78</v>
      </c>
      <c r="B23" s="93"/>
      <c r="C23" s="106" t="s">
        <v>75</v>
      </c>
      <c r="D23" s="98" t="s">
        <v>79</v>
      </c>
      <c r="E23" s="99"/>
      <c r="F23" s="109"/>
      <c r="G23" s="110" t="str">
        <f>IF(C19="","NO","SI")</f>
        <v>NO</v>
      </c>
      <c r="I23" s="83"/>
    </row>
    <row r="24" spans="1:9" ht="15">
      <c r="A24" s="111" t="s">
        <v>80</v>
      </c>
      <c r="B24" s="112"/>
      <c r="C24" s="113"/>
      <c r="D24" s="114" t="s">
        <v>81</v>
      </c>
      <c r="E24" s="115"/>
      <c r="F24" s="116"/>
      <c r="G24" s="117">
        <v>5</v>
      </c>
      <c r="I24" s="83"/>
    </row>
    <row r="26" spans="1:7" ht="27.75" customHeight="1">
      <c r="A26" s="118" t="s">
        <v>82</v>
      </c>
      <c r="B26" s="119" t="s">
        <v>1</v>
      </c>
      <c r="C26" s="119" t="s">
        <v>2</v>
      </c>
      <c r="D26" s="119" t="s">
        <v>3</v>
      </c>
      <c r="E26" s="119" t="s">
        <v>4</v>
      </c>
      <c r="F26" s="203" t="s">
        <v>83</v>
      </c>
      <c r="G26" s="203"/>
    </row>
    <row r="27" spans="1:7" ht="15.75">
      <c r="A27" s="120" t="s">
        <v>6</v>
      </c>
      <c r="B27" s="121"/>
      <c r="C27" s="121"/>
      <c r="D27" s="121"/>
      <c r="E27" s="121"/>
      <c r="F27" s="204"/>
      <c r="G27" s="204"/>
    </row>
    <row r="28" spans="1:7" ht="15">
      <c r="A28" s="122" t="s">
        <v>7</v>
      </c>
      <c r="B28" s="123"/>
      <c r="C28" s="124"/>
      <c r="D28" s="124"/>
      <c r="E28" s="125"/>
      <c r="F28" s="205"/>
      <c r="G28" s="205"/>
    </row>
    <row r="29" spans="1:7" ht="15">
      <c r="A29" s="126" t="s">
        <v>8</v>
      </c>
      <c r="B29" s="127" t="s">
        <v>9</v>
      </c>
      <c r="C29" s="128">
        <f>C15</f>
        <v>38</v>
      </c>
      <c r="D29" s="83">
        <f>Preventivo!F6</f>
        <v>0</v>
      </c>
      <c r="E29" s="125">
        <f>Preventivo!G6</f>
        <v>0</v>
      </c>
      <c r="F29" s="206">
        <f>IF($C$15=0,0,$C$15*78*$C$15^-0.3)</f>
        <v>995.2750573441298</v>
      </c>
      <c r="G29" s="206"/>
    </row>
    <row r="30" spans="1:7" ht="15">
      <c r="A30" s="126" t="s">
        <v>10</v>
      </c>
      <c r="B30" s="127" t="s">
        <v>9</v>
      </c>
      <c r="C30" s="128">
        <f>C16</f>
        <v>22</v>
      </c>
      <c r="D30" s="83">
        <f>Preventivo!F7</f>
        <v>0</v>
      </c>
      <c r="E30" s="125">
        <f>Preventivo!G7</f>
        <v>0</v>
      </c>
      <c r="F30" s="206">
        <f>IF(C16=0,0,C16*52*C16^-0.3)</f>
        <v>452.5840247388136</v>
      </c>
      <c r="G30" s="206"/>
    </row>
    <row r="31" spans="1:7" ht="15">
      <c r="A31" s="126" t="s">
        <v>11</v>
      </c>
      <c r="B31" s="127" t="s">
        <v>9</v>
      </c>
      <c r="C31" s="128">
        <f>C17</f>
        <v>78</v>
      </c>
      <c r="D31" s="83">
        <f>Preventivo!F8</f>
        <v>0</v>
      </c>
      <c r="E31" s="125">
        <f>Preventivo!G8</f>
        <v>0</v>
      </c>
      <c r="F31" s="206">
        <f>IF(C17=0,0,C17*26*C17^-0.3)</f>
        <v>548.8321827361287</v>
      </c>
      <c r="G31" s="206"/>
    </row>
    <row r="32" spans="1:7" ht="15">
      <c r="A32" s="126" t="s">
        <v>12</v>
      </c>
      <c r="B32" s="127" t="s">
        <v>9</v>
      </c>
      <c r="C32" s="128">
        <f>C18</f>
        <v>6</v>
      </c>
      <c r="D32" s="83">
        <f>Preventivo!F9</f>
        <v>0</v>
      </c>
      <c r="E32" s="125">
        <f>Preventivo!G9</f>
        <v>0</v>
      </c>
      <c r="F32" s="206">
        <f>IF(C18=0,0,C18*8*C18^-0.3)</f>
        <v>28.041152691257544</v>
      </c>
      <c r="G32" s="206"/>
    </row>
    <row r="33" spans="1:7" ht="15">
      <c r="A33" s="129" t="s">
        <v>13</v>
      </c>
      <c r="B33" s="127" t="s">
        <v>9</v>
      </c>
      <c r="C33" s="128">
        <f>$C$14</f>
        <v>144</v>
      </c>
      <c r="D33" s="128">
        <f>Preventivo!F10</f>
        <v>0</v>
      </c>
      <c r="E33" s="125">
        <f>Preventivo!G10</f>
        <v>0</v>
      </c>
      <c r="F33" s="207">
        <f>500+C14*2.2</f>
        <v>816.8</v>
      </c>
      <c r="G33" s="207"/>
    </row>
    <row r="34" spans="1:7" ht="15">
      <c r="A34" s="129" t="s">
        <v>14</v>
      </c>
      <c r="B34" s="127"/>
      <c r="C34" s="128"/>
      <c r="D34" s="128">
        <f>Preventivo!F11</f>
        <v>0</v>
      </c>
      <c r="E34" s="125">
        <f>Preventivo!G11</f>
        <v>0</v>
      </c>
      <c r="F34" s="207">
        <f>7*(F29+F30+F31+F32+F33)^0.62</f>
        <v>968.9484254826818</v>
      </c>
      <c r="G34" s="207"/>
    </row>
    <row r="35" spans="1:7" ht="15">
      <c r="A35" s="129" t="s">
        <v>15</v>
      </c>
      <c r="B35" s="127"/>
      <c r="C35" s="128"/>
      <c r="D35" s="128">
        <f>Preventivo!F12</f>
        <v>0</v>
      </c>
      <c r="E35" s="125">
        <f>Preventivo!G12</f>
        <v>0</v>
      </c>
      <c r="F35" s="207">
        <f>26.5*C14^0.27*G24</f>
        <v>506.96006656209613</v>
      </c>
      <c r="G35" s="207"/>
    </row>
    <row r="36" spans="1:7" ht="15.75">
      <c r="A36" s="129"/>
      <c r="B36" s="127"/>
      <c r="C36" s="128"/>
      <c r="D36" s="130" t="s">
        <v>16</v>
      </c>
      <c r="E36" s="131">
        <f>SUM(E28:E35)</f>
        <v>0</v>
      </c>
      <c r="F36" s="208"/>
      <c r="G36" s="208"/>
    </row>
    <row r="37" spans="1:7" ht="15">
      <c r="A37" s="132"/>
      <c r="B37" s="133"/>
      <c r="C37" s="134"/>
      <c r="D37" s="135" t="s">
        <v>17</v>
      </c>
      <c r="E37" s="125">
        <f>Preventivo!$G$14</f>
        <v>0</v>
      </c>
      <c r="F37" s="208"/>
      <c r="G37" s="208"/>
    </row>
    <row r="38" spans="1:7" ht="15.75">
      <c r="A38" s="136"/>
      <c r="B38" s="137"/>
      <c r="C38" s="138"/>
      <c r="D38" s="139" t="s">
        <v>18</v>
      </c>
      <c r="E38" s="140">
        <f>E36-E37</f>
        <v>0</v>
      </c>
      <c r="F38" s="209">
        <f>SUM(F29:F35)</f>
        <v>4317.440909555108</v>
      </c>
      <c r="G38" s="209"/>
    </row>
    <row r="39" spans="1:7" ht="15.75">
      <c r="A39" s="141"/>
      <c r="B39" s="128"/>
      <c r="C39" s="83"/>
      <c r="D39" s="128"/>
      <c r="E39" s="142"/>
      <c r="F39" s="205"/>
      <c r="G39" s="205"/>
    </row>
    <row r="40" spans="1:7" ht="15.75">
      <c r="A40" s="143" t="s">
        <v>20</v>
      </c>
      <c r="B40" s="144"/>
      <c r="C40" s="144"/>
      <c r="D40" s="144"/>
      <c r="E40" s="144"/>
      <c r="F40" s="205"/>
      <c r="G40" s="205"/>
    </row>
    <row r="41" spans="1:7" ht="15">
      <c r="A41" s="122" t="s">
        <v>21</v>
      </c>
      <c r="B41" s="145" t="s">
        <v>22</v>
      </c>
      <c r="C41" s="146">
        <f aca="true" t="shared" si="0" ref="C41:C47">G14</f>
        <v>0</v>
      </c>
      <c r="D41" s="146">
        <f>Preventivo!F19</f>
        <v>0</v>
      </c>
      <c r="E41" s="125">
        <f>Preventivo!G19</f>
        <v>0</v>
      </c>
      <c r="F41" s="207">
        <f>G14*30</f>
        <v>0</v>
      </c>
      <c r="G41" s="207"/>
    </row>
    <row r="42" spans="1:7" ht="15">
      <c r="A42" s="129" t="s">
        <v>23</v>
      </c>
      <c r="B42" s="145" t="s">
        <v>22</v>
      </c>
      <c r="C42" s="146">
        <f t="shared" si="0"/>
        <v>0</v>
      </c>
      <c r="D42" s="146">
        <f>Preventivo!F20</f>
        <v>0</v>
      </c>
      <c r="E42" s="125">
        <f>Preventivo!G20</f>
        <v>0</v>
      </c>
      <c r="F42" s="207">
        <f>G15*40</f>
        <v>0</v>
      </c>
      <c r="G42" s="207"/>
    </row>
    <row r="43" spans="1:7" ht="15">
      <c r="A43" s="129" t="s">
        <v>24</v>
      </c>
      <c r="B43" s="145" t="s">
        <v>22</v>
      </c>
      <c r="C43" s="146">
        <f t="shared" si="0"/>
        <v>0</v>
      </c>
      <c r="D43" s="146">
        <f>Preventivo!F21</f>
        <v>0</v>
      </c>
      <c r="E43" s="125">
        <f>Preventivo!G21</f>
        <v>0</v>
      </c>
      <c r="F43" s="207">
        <f>G16*50</f>
        <v>0</v>
      </c>
      <c r="G43" s="207"/>
    </row>
    <row r="44" spans="1:7" ht="15">
      <c r="A44" s="129" t="s">
        <v>25</v>
      </c>
      <c r="B44" s="145" t="s">
        <v>22</v>
      </c>
      <c r="C44" s="146">
        <f t="shared" si="0"/>
        <v>0</v>
      </c>
      <c r="D44" s="146">
        <f>Preventivo!F22</f>
        <v>0</v>
      </c>
      <c r="E44" s="125">
        <f>Preventivo!G22</f>
        <v>0</v>
      </c>
      <c r="F44" s="207">
        <f>G17*120</f>
        <v>0</v>
      </c>
      <c r="G44" s="207"/>
    </row>
    <row r="45" spans="1:7" ht="15">
      <c r="A45" s="129" t="s">
        <v>26</v>
      </c>
      <c r="B45" s="145" t="s">
        <v>22</v>
      </c>
      <c r="C45" s="146">
        <f t="shared" si="0"/>
        <v>0</v>
      </c>
      <c r="D45" s="146">
        <f>Preventivo!F23</f>
        <v>0</v>
      </c>
      <c r="E45" s="125">
        <f>Preventivo!G23</f>
        <v>0</v>
      </c>
      <c r="F45" s="207">
        <f>G18*5</f>
        <v>0</v>
      </c>
      <c r="G45" s="207"/>
    </row>
    <row r="46" spans="1:7" ht="15" customHeight="1">
      <c r="A46" s="129" t="s">
        <v>27</v>
      </c>
      <c r="B46" s="145" t="s">
        <v>28</v>
      </c>
      <c r="C46" s="146">
        <f t="shared" si="0"/>
        <v>0</v>
      </c>
      <c r="D46" s="146">
        <f>Preventivo!F24</f>
        <v>0</v>
      </c>
      <c r="E46" s="125">
        <f>Preventivo!G24</f>
        <v>0</v>
      </c>
      <c r="F46" s="207">
        <f>G19*35</f>
        <v>0</v>
      </c>
      <c r="G46" s="207"/>
    </row>
    <row r="47" spans="1:7" ht="15" customHeight="1">
      <c r="A47" s="129" t="s">
        <v>29</v>
      </c>
      <c r="B47" s="145" t="s">
        <v>28</v>
      </c>
      <c r="C47" s="146">
        <f t="shared" si="0"/>
        <v>32</v>
      </c>
      <c r="D47" s="146">
        <f>Preventivo!F25</f>
        <v>0</v>
      </c>
      <c r="E47" s="125">
        <f>Preventivo!G25</f>
        <v>0</v>
      </c>
      <c r="F47" s="207">
        <f>G20*45</f>
        <v>1440</v>
      </c>
      <c r="G47" s="207"/>
    </row>
    <row r="48" spans="1:7" ht="15.75" customHeight="1">
      <c r="A48" s="129"/>
      <c r="B48" s="127"/>
      <c r="C48" s="128"/>
      <c r="D48" s="130" t="s">
        <v>30</v>
      </c>
      <c r="E48" s="131">
        <f>SUM(E41:E47)</f>
        <v>0</v>
      </c>
      <c r="F48" s="210"/>
      <c r="G48" s="210"/>
    </row>
    <row r="49" spans="1:7" ht="15" customHeight="1">
      <c r="A49" s="129"/>
      <c r="B49" s="127"/>
      <c r="C49" s="128"/>
      <c r="D49" s="147" t="s">
        <v>17</v>
      </c>
      <c r="E49" s="125">
        <f>Preventivo!$G$27</f>
        <v>0</v>
      </c>
      <c r="F49" s="210"/>
      <c r="G49" s="210"/>
    </row>
    <row r="50" spans="1:7" ht="15.75" customHeight="1">
      <c r="A50" s="136"/>
      <c r="B50" s="138"/>
      <c r="C50" s="138"/>
      <c r="D50" s="139" t="s">
        <v>31</v>
      </c>
      <c r="E50" s="131">
        <f>E48-E49</f>
        <v>0</v>
      </c>
      <c r="F50" s="211">
        <f>SUM(F41:F47)</f>
        <v>1440</v>
      </c>
      <c r="G50" s="211"/>
    </row>
    <row r="51" spans="1:7" ht="15.75" customHeight="1">
      <c r="A51" s="129"/>
      <c r="B51" s="128"/>
      <c r="C51" s="83"/>
      <c r="D51" s="130"/>
      <c r="E51" s="83"/>
      <c r="F51" s="210"/>
      <c r="G51" s="210"/>
    </row>
    <row r="52" spans="1:7" ht="15.75" customHeight="1">
      <c r="A52" s="129" t="s">
        <v>84</v>
      </c>
      <c r="B52" s="128"/>
      <c r="C52" s="83"/>
      <c r="D52" s="130"/>
      <c r="E52" s="148">
        <f>Preventivo!$G$31</f>
        <v>0</v>
      </c>
      <c r="F52" s="210"/>
      <c r="G52" s="210"/>
    </row>
    <row r="53" spans="1:7" ht="15.75" customHeight="1">
      <c r="A53" s="136"/>
      <c r="B53" s="137"/>
      <c r="C53" s="138"/>
      <c r="D53" s="139" t="s">
        <v>33</v>
      </c>
      <c r="E53" s="131">
        <f>E52</f>
        <v>0</v>
      </c>
      <c r="F53" s="212">
        <f>(F50+F38)*2/100</f>
        <v>115.14881819110217</v>
      </c>
      <c r="G53" s="212"/>
    </row>
    <row r="54" spans="1:7" ht="15.75">
      <c r="A54" s="129"/>
      <c r="B54" s="82"/>
      <c r="C54" s="83"/>
      <c r="D54" s="149"/>
      <c r="E54" s="83"/>
      <c r="F54" s="210"/>
      <c r="G54" s="210"/>
    </row>
    <row r="55" spans="1:7" ht="15.75">
      <c r="A55" s="150"/>
      <c r="B55" s="151"/>
      <c r="C55" s="151"/>
      <c r="D55" s="152" t="s">
        <v>35</v>
      </c>
      <c r="E55" s="153">
        <f>E38+E50+E53</f>
        <v>0</v>
      </c>
      <c r="F55" s="213">
        <f>F38+F50+F53</f>
        <v>5872.58972774621</v>
      </c>
      <c r="G55" s="213"/>
    </row>
    <row r="56" spans="1:7" ht="15.75">
      <c r="A56" s="154"/>
      <c r="B56" s="83"/>
      <c r="C56" s="83"/>
      <c r="D56" s="83"/>
      <c r="E56" s="83"/>
      <c r="F56" s="205"/>
      <c r="G56" s="205"/>
    </row>
    <row r="57" spans="1:7" ht="15.75">
      <c r="A57" s="155" t="s">
        <v>36</v>
      </c>
      <c r="B57" s="156"/>
      <c r="C57" s="156"/>
      <c r="D57" s="156"/>
      <c r="E57" s="156"/>
      <c r="F57" s="205"/>
      <c r="G57" s="205"/>
    </row>
    <row r="58" spans="1:7" ht="15">
      <c r="A58" s="122" t="s">
        <v>36</v>
      </c>
      <c r="B58" s="157"/>
      <c r="C58" s="157"/>
      <c r="D58" s="158"/>
      <c r="E58" s="159"/>
      <c r="F58" s="205"/>
      <c r="G58" s="205"/>
    </row>
    <row r="59" spans="1:7" ht="15.75">
      <c r="A59" s="129"/>
      <c r="B59" s="83"/>
      <c r="C59" s="83"/>
      <c r="D59" s="149"/>
      <c r="E59" s="159">
        <f>Preventivo!$G$36</f>
        <v>0</v>
      </c>
      <c r="F59" s="205"/>
      <c r="G59" s="205"/>
    </row>
    <row r="60" spans="1:7" ht="15">
      <c r="A60" s="129"/>
      <c r="B60" s="83"/>
      <c r="C60" s="83"/>
      <c r="D60" s="160" t="s">
        <v>85</v>
      </c>
      <c r="E60" s="125">
        <f>Preventivo!$G$37</f>
        <v>0</v>
      </c>
      <c r="F60" s="205"/>
      <c r="G60" s="205"/>
    </row>
    <row r="61" spans="1:7" ht="15.75">
      <c r="A61" s="161"/>
      <c r="B61" s="151"/>
      <c r="C61" s="151"/>
      <c r="D61" s="152" t="s">
        <v>38</v>
      </c>
      <c r="E61" s="162">
        <f>E59-E60</f>
        <v>0</v>
      </c>
      <c r="F61" s="213">
        <f>IF(C19=0,0,2000+C19)</f>
        <v>0</v>
      </c>
      <c r="G61" s="213"/>
    </row>
    <row r="62" spans="1:7" ht="15.75">
      <c r="A62" s="129"/>
      <c r="B62" s="83"/>
      <c r="C62" s="83"/>
      <c r="D62" s="149"/>
      <c r="E62" s="83"/>
      <c r="F62" s="205"/>
      <c r="G62" s="205"/>
    </row>
    <row r="63" spans="1:7" ht="15.75">
      <c r="A63" s="129" t="s">
        <v>39</v>
      </c>
      <c r="B63" s="83"/>
      <c r="C63" s="83"/>
      <c r="D63" s="149"/>
      <c r="E63" s="148">
        <f>Preventivo!$G$41</f>
        <v>0</v>
      </c>
      <c r="F63" s="205"/>
      <c r="G63" s="205"/>
    </row>
    <row r="64" spans="1:7" ht="15.75">
      <c r="A64" s="163"/>
      <c r="B64" s="138"/>
      <c r="C64" s="138"/>
      <c r="D64" s="139" t="s">
        <v>40</v>
      </c>
      <c r="E64" s="162">
        <f>E63</f>
        <v>0</v>
      </c>
      <c r="F64" s="213">
        <f>(F61+F51)*2/100</f>
        <v>0</v>
      </c>
      <c r="G64" s="213"/>
    </row>
    <row r="65" spans="1:7" ht="15.75">
      <c r="A65" s="154"/>
      <c r="B65" s="83"/>
      <c r="C65" s="83"/>
      <c r="D65" s="149"/>
      <c r="E65" s="83"/>
      <c r="F65" s="205"/>
      <c r="G65" s="205"/>
    </row>
    <row r="66" spans="1:7" ht="15.75">
      <c r="A66" s="163"/>
      <c r="B66" s="138"/>
      <c r="C66" s="138"/>
      <c r="D66" s="164" t="s">
        <v>41</v>
      </c>
      <c r="E66" s="162">
        <f>E64+E61</f>
        <v>0</v>
      </c>
      <c r="F66" s="213">
        <f>SUM(F61:F64)</f>
        <v>0</v>
      </c>
      <c r="G66" s="213"/>
    </row>
    <row r="67" spans="1:7" ht="15.75">
      <c r="A67" s="154"/>
      <c r="B67" s="83"/>
      <c r="C67" s="83"/>
      <c r="D67" s="149"/>
      <c r="E67" s="165"/>
      <c r="F67" s="205"/>
      <c r="G67" s="205"/>
    </row>
    <row r="68" spans="1:7" ht="15.75">
      <c r="A68" s="154"/>
      <c r="B68" s="83"/>
      <c r="C68" s="83"/>
      <c r="D68" s="149"/>
      <c r="E68" s="165"/>
      <c r="F68" s="205"/>
      <c r="G68" s="205"/>
    </row>
    <row r="69" spans="1:7" ht="15.75">
      <c r="A69" s="166"/>
      <c r="B69" s="167"/>
      <c r="C69" s="167"/>
      <c r="D69" s="168" t="s">
        <v>86</v>
      </c>
      <c r="E69" s="169">
        <f>E66+E55</f>
        <v>0</v>
      </c>
      <c r="F69" s="214">
        <f>F66+F55</f>
        <v>5872.58972774621</v>
      </c>
      <c r="G69" s="214"/>
    </row>
    <row r="70" spans="1:5" ht="15.75">
      <c r="A70" s="149"/>
      <c r="D70" s="149"/>
      <c r="E70" s="170"/>
    </row>
    <row r="71" ht="15">
      <c r="A71" s="171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2020-03-25T11:34:24Z</dcterms:modified>
  <cp:category/>
  <cp:version/>
  <cp:contentType/>
  <cp:contentStatus/>
</cp:coreProperties>
</file>