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<sst xmlns="http://schemas.openxmlformats.org/spreadsheetml/2006/main" count="172" uniqueCount="91">
  <si>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</si>
  <si>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</si>
  <si>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</si>
  <si>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</si>
  <si>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</si>
  <si>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</si>
  <si>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</si>
  <si>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</si>
  <si>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</si>
  <si>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</si>
  <si>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</si>
  <si>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</si>
  <si>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</si>
  <si>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</si>
  <si>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</si>
  <si>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</si>
  <si>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</si>
  <si>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</si>
  <si>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</si>
  <si>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</si>
  <si>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</si>
  <si>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</si>
  <si>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</si>
  <si>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</si>
  <si>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</si>
  <si>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</si>
  <si>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</si>
  <si>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</si>
  <si>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</si>
  <si>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</si>
  <si>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</si>
  <si>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</si>
  <si>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</si>
  <si>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</si>
  <si>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</si>
  <si>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</si>
  <si>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</si>
  <si>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</si>
  <si>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</si>
  <si>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</si>
  <si>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</si>
  <si>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</si>
  <si>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</si>
  <si>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</si>
  <si>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</si>
  <si>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</si>
  <si>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</si>
  <si>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</si>
  <si>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</si>
  <si>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</si>
  <si>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</si>
  <si>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</si>
  <si>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</si>
  <si>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</si>
  <si>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</si>
  <si>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</si>
  <si>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</si>
  <si>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</si>
  <si>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</si>
  <si>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</si>
  <si>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</si>
  <si>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</si>
  <si>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</si>
  <si>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</si>
  <si>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</si>
  <si>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</si>
  <si>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</si>
  <si>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</si>
  <si>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</si>
  <si>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</si>
  <si>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</si>
  <si>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</si>
  <si>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</si>
  <si>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</si>
  <si>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</si>
  <si>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</si>
  <si>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</si>
  <si>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</si>
  <si>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</si>
  <si>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</si>
  <si>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</si>
  <si>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</si>
  <si>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</si>
  <si>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</si>
  <si>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</si>
  <si>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</si>
  <si>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</si>
  <si>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</si>
  <si>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</si>
  <si>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Albiano</t>
  </si>
  <si>
    <t>Piano di Gestione Forestale Aziendale del Comune di Albiano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</si>
</sst>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I8" sqref="I8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178" t="s">
        <v>90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0" t="s">
        <v>6</v>
      </c>
      <c r="C4" s="180"/>
      <c r="D4" s="180"/>
      <c r="E4" s="180"/>
      <c r="F4" s="180"/>
      <c r="G4" s="180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330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36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48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166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580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1" t="s">
        <v>20</v>
      </c>
      <c r="C18" s="181"/>
      <c r="D18" s="181"/>
      <c r="E18" s="181"/>
      <c r="F18" s="181"/>
      <c r="G18" s="181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208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43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84" t="s">
        <v>37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43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7" t="s">
        <v>44</v>
      </c>
      <c r="F56" s="187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8" t="s">
        <v>46</v>
      </c>
      <c r="F59" s="188"/>
      <c r="G59" s="74"/>
    </row>
    <row r="60" spans="5:7" ht="12.75">
      <c r="E60" s="188" t="s">
        <v>47</v>
      </c>
      <c r="F60" s="188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6"/>
      <c r="D62" s="186"/>
      <c r="E62" s="186"/>
      <c r="F62" s="186"/>
      <c r="G62" s="186"/>
    </row>
    <row r="63" spans="3:7" ht="12.75">
      <c r="C63" s="186"/>
      <c r="D63" s="186"/>
      <c r="E63" s="186"/>
      <c r="F63" s="186"/>
      <c r="G63" s="186"/>
    </row>
    <row r="64" spans="3:7" ht="12.75">
      <c r="C64" s="186"/>
      <c r="D64" s="186"/>
      <c r="E64" s="186"/>
      <c r="F64" s="186"/>
      <c r="G64" s="186"/>
    </row>
    <row r="65" spans="3:7" ht="12.75">
      <c r="C65" s="186"/>
      <c r="D65" s="186"/>
      <c r="E65" s="186"/>
      <c r="F65" s="186"/>
      <c r="G65" s="186"/>
    </row>
    <row r="66" spans="3:7" ht="12.75">
      <c r="C66" s="186"/>
      <c r="D66" s="186"/>
      <c r="E66" s="186"/>
      <c r="F66" s="186"/>
      <c r="G66" s="186"/>
    </row>
    <row r="67" spans="3:7" ht="12.75">
      <c r="C67" s="186"/>
      <c r="D67" s="186"/>
      <c r="E67" s="186"/>
      <c r="F67" s="186"/>
      <c r="G67" s="186"/>
    </row>
    <row r="68" spans="3:7" ht="12.75">
      <c r="C68" s="186"/>
      <c r="D68" s="186"/>
      <c r="E68" s="186"/>
      <c r="F68" s="186"/>
      <c r="G68" s="186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">
      <selection activeCell="G15" sqref="G15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9" t="s">
        <v>51</v>
      </c>
      <c r="C1" s="189"/>
      <c r="D1" s="190" t="s">
        <v>89</v>
      </c>
      <c r="E1" s="190"/>
      <c r="F1" s="190"/>
      <c r="G1" s="190"/>
    </row>
    <row r="3" spans="1:7" ht="15.75" customHeight="1">
      <c r="A3" s="81" t="s">
        <v>52</v>
      </c>
      <c r="B3" s="78" t="s">
        <v>53</v>
      </c>
      <c r="C3" s="191" t="s">
        <v>54</v>
      </c>
      <c r="D3" s="191"/>
      <c r="E3" s="191"/>
      <c r="F3" s="191"/>
      <c r="G3" s="191"/>
    </row>
    <row r="4" spans="1:8" ht="15" customHeight="1">
      <c r="A4" s="192" t="s">
        <v>55</v>
      </c>
      <c r="B4" s="83">
        <v>28</v>
      </c>
      <c r="C4" s="193" t="s">
        <v>89</v>
      </c>
      <c r="D4" s="193"/>
      <c r="E4" s="193"/>
      <c r="F4" s="193"/>
      <c r="G4" s="193"/>
      <c r="H4" s="84"/>
    </row>
    <row r="5" spans="1:8" ht="15">
      <c r="A5" s="192"/>
      <c r="B5" s="85"/>
      <c r="C5" s="194"/>
      <c r="D5" s="194"/>
      <c r="E5" s="194"/>
      <c r="F5" s="194"/>
      <c r="G5" s="194"/>
      <c r="H5" s="84"/>
    </row>
    <row r="6" spans="1:8" ht="15">
      <c r="A6" s="86"/>
      <c r="B6" s="85"/>
      <c r="C6" s="194"/>
      <c r="D6" s="194"/>
      <c r="E6" s="194"/>
      <c r="F6" s="194"/>
      <c r="G6" s="194"/>
      <c r="H6" s="84"/>
    </row>
    <row r="7" spans="1:8" ht="15">
      <c r="A7" s="86"/>
      <c r="B7" s="85"/>
      <c r="C7" s="194"/>
      <c r="D7" s="194"/>
      <c r="E7" s="194"/>
      <c r="F7" s="194"/>
      <c r="G7" s="194"/>
      <c r="H7" s="84"/>
    </row>
    <row r="8" spans="1:8" ht="15">
      <c r="A8" s="86"/>
      <c r="B8" s="85"/>
      <c r="C8" s="194"/>
      <c r="D8" s="194"/>
      <c r="E8" s="194"/>
      <c r="F8" s="194"/>
      <c r="G8" s="194"/>
      <c r="H8" s="84"/>
    </row>
    <row r="9" spans="1:8" ht="15">
      <c r="A9" s="86"/>
      <c r="B9" s="85"/>
      <c r="C9" s="194"/>
      <c r="D9" s="194"/>
      <c r="E9" s="194"/>
      <c r="F9" s="194"/>
      <c r="G9" s="194"/>
      <c r="H9" s="84"/>
    </row>
    <row r="10" spans="1:8" ht="15">
      <c r="A10" s="86"/>
      <c r="B10" s="85"/>
      <c r="C10" s="194"/>
      <c r="D10" s="194"/>
      <c r="E10" s="194"/>
      <c r="F10" s="194"/>
      <c r="G10" s="194"/>
      <c r="H10" s="84"/>
    </row>
    <row r="11" spans="1:8" ht="15">
      <c r="A11" s="87"/>
      <c r="B11" s="88"/>
      <c r="C11" s="195"/>
      <c r="D11" s="195"/>
      <c r="E11" s="195"/>
      <c r="F11" s="195"/>
      <c r="G11" s="195"/>
      <c r="H11" s="84"/>
    </row>
    <row r="12" spans="1:8" ht="18.75" customHeight="1">
      <c r="A12" s="89"/>
      <c r="B12" s="90"/>
      <c r="C12" s="196"/>
      <c r="D12" s="196"/>
      <c r="E12" s="196"/>
      <c r="F12" s="91"/>
      <c r="G12" s="82"/>
      <c r="H12" s="84"/>
    </row>
    <row r="13" spans="1:7" ht="32.25" customHeight="1">
      <c r="A13" s="197" t="s">
        <v>56</v>
      </c>
      <c r="B13" s="197"/>
      <c r="C13" s="197"/>
      <c r="D13" s="197"/>
      <c r="E13" s="197"/>
      <c r="F13" s="197"/>
      <c r="G13" s="197"/>
    </row>
    <row r="14" spans="1:7" ht="15">
      <c r="A14" s="92" t="s">
        <v>57</v>
      </c>
      <c r="B14" s="93" t="s">
        <v>9</v>
      </c>
      <c r="C14" s="93">
        <v>580</v>
      </c>
      <c r="D14" s="94" t="s">
        <v>58</v>
      </c>
      <c r="E14" s="95"/>
      <c r="F14" s="93" t="s">
        <v>22</v>
      </c>
      <c r="G14" s="96">
        <v>208</v>
      </c>
    </row>
    <row r="15" spans="1:7" ht="15">
      <c r="A15" s="97" t="s">
        <v>59</v>
      </c>
      <c r="B15" s="98" t="s">
        <v>9</v>
      </c>
      <c r="C15" s="98">
        <v>330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>
        <v>36</v>
      </c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48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166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>
        <v>116</v>
      </c>
      <c r="D19" s="103" t="s">
        <v>68</v>
      </c>
      <c r="E19" s="104"/>
      <c r="F19" s="98" t="s">
        <v>28</v>
      </c>
      <c r="G19" s="105"/>
      <c r="I19" s="106"/>
      <c r="J19" s="107"/>
    </row>
    <row r="20" spans="1:9" ht="15" customHeight="1">
      <c r="A20" s="97" t="s">
        <v>69</v>
      </c>
      <c r="B20" s="98" t="s">
        <v>70</v>
      </c>
      <c r="C20" s="98">
        <v>814</v>
      </c>
      <c r="D20" s="103" t="s">
        <v>71</v>
      </c>
      <c r="E20" s="104"/>
      <c r="F20" s="98" t="s">
        <v>28</v>
      </c>
      <c r="G20" s="105">
        <v>43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>
        <v>145</v>
      </c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SI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5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198" t="s">
        <v>83</v>
      </c>
      <c r="G26" s="198"/>
    </row>
    <row r="27" spans="1:7" ht="15.75">
      <c r="A27" s="125" t="s">
        <v>6</v>
      </c>
      <c r="B27" s="126"/>
      <c r="C27" s="126"/>
      <c r="D27" s="126"/>
      <c r="E27" s="126"/>
      <c r="F27" s="199"/>
      <c r="G27" s="199"/>
    </row>
    <row r="28" spans="1:7" ht="15">
      <c r="A28" s="127" t="s">
        <v>7</v>
      </c>
      <c r="B28" s="128"/>
      <c r="C28" s="129"/>
      <c r="D28" s="129"/>
      <c r="E28" s="130"/>
      <c r="F28" s="200"/>
      <c r="G28" s="200"/>
    </row>
    <row r="29" spans="1:7" ht="15">
      <c r="A29" s="131" t="s">
        <v>8</v>
      </c>
      <c r="B29" s="132" t="s">
        <v>9</v>
      </c>
      <c r="C29" s="133">
        <f>C15</f>
        <v>330</v>
      </c>
      <c r="D29" s="84">
        <f>Preventivo!F6</f>
        <v>0</v>
      </c>
      <c r="E29" s="130">
        <f>Preventivo!G6</f>
        <v>0</v>
      </c>
      <c r="F29" s="201">
        <f>IF($C$15=0,0,$C$15*78*$C$15^-0.3)</f>
        <v>4519.125066866305</v>
      </c>
      <c r="G29" s="201"/>
    </row>
    <row r="30" spans="1:7" ht="15">
      <c r="A30" s="131" t="s">
        <v>10</v>
      </c>
      <c r="B30" s="132" t="s">
        <v>9</v>
      </c>
      <c r="C30" s="133">
        <f>C16</f>
        <v>36</v>
      </c>
      <c r="D30" s="84">
        <f>Preventivo!F7</f>
        <v>0</v>
      </c>
      <c r="E30" s="130">
        <f>Preventivo!G7</f>
        <v>0</v>
      </c>
      <c r="F30" s="201">
        <f>IF(C16=0,0,C16*52*C16^-0.3)</f>
        <v>638.8738234567165</v>
      </c>
      <c r="G30" s="201"/>
    </row>
    <row r="31" spans="1:7" ht="15">
      <c r="A31" s="131" t="s">
        <v>11</v>
      </c>
      <c r="B31" s="132" t="s">
        <v>9</v>
      </c>
      <c r="C31" s="133">
        <f>C17</f>
        <v>48</v>
      </c>
      <c r="D31" s="84">
        <f>Preventivo!F8</f>
        <v>0</v>
      </c>
      <c r="E31" s="130">
        <f>Preventivo!G8</f>
        <v>0</v>
      </c>
      <c r="F31" s="201">
        <f>IF(C17=0,0,C17*26*C17^-0.3)</f>
        <v>390.6989230744339</v>
      </c>
      <c r="G31" s="201"/>
    </row>
    <row r="32" spans="1:7" ht="15">
      <c r="A32" s="131" t="s">
        <v>12</v>
      </c>
      <c r="B32" s="132" t="s">
        <v>9</v>
      </c>
      <c r="C32" s="133">
        <f>C18</f>
        <v>166</v>
      </c>
      <c r="D32" s="84">
        <f>Preventivo!F9</f>
        <v>0</v>
      </c>
      <c r="E32" s="130">
        <f>Preventivo!G9</f>
        <v>0</v>
      </c>
      <c r="F32" s="201">
        <f>IF(C18=0,0,C18*8*C18^-0.3)</f>
        <v>286.5270633159739</v>
      </c>
      <c r="G32" s="201"/>
    </row>
    <row r="33" spans="1:7" ht="15">
      <c r="A33" s="134" t="s">
        <v>13</v>
      </c>
      <c r="B33" s="132" t="s">
        <v>9</v>
      </c>
      <c r="C33" s="133">
        <f>$C$14</f>
        <v>580</v>
      </c>
      <c r="D33" s="133">
        <f>Preventivo!F10</f>
        <v>0</v>
      </c>
      <c r="E33" s="130">
        <f>Preventivo!G10</f>
        <v>0</v>
      </c>
      <c r="F33" s="202">
        <f>500+C14*2.2</f>
        <v>1776</v>
      </c>
      <c r="G33" s="202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202">
        <f>7*(F29+F30+F31+F32+F33)^0.62</f>
        <v>1784.8423543131134</v>
      </c>
      <c r="G34" s="202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202">
        <f>26.5*C14^0.27*G24</f>
        <v>738.4845887076588</v>
      </c>
      <c r="G35" s="202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203"/>
      <c r="G36" s="203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203"/>
      <c r="G37" s="203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204">
        <f>SUM(F29:F35)</f>
        <v>10134.551819734203</v>
      </c>
      <c r="G38" s="204"/>
    </row>
    <row r="39" spans="1:7" ht="15.75">
      <c r="A39" s="146"/>
      <c r="B39" s="133"/>
      <c r="C39" s="84"/>
      <c r="D39" s="133"/>
      <c r="E39" s="147"/>
      <c r="F39" s="200"/>
      <c r="G39" s="200"/>
    </row>
    <row r="40" spans="1:7" ht="15.75">
      <c r="A40" s="148" t="s">
        <v>20</v>
      </c>
      <c r="B40" s="149"/>
      <c r="C40" s="149"/>
      <c r="D40" s="149"/>
      <c r="E40" s="149"/>
      <c r="F40" s="200"/>
      <c r="G40" s="200"/>
    </row>
    <row r="41" spans="1:7" ht="15">
      <c r="A41" s="127" t="s">
        <v>21</v>
      </c>
      <c r="B41" s="150" t="s">
        <v>22</v>
      </c>
      <c r="C41" s="151">
        <f aca="true" t="shared" si="0" ref="C41:C47">G14</f>
        <v>208</v>
      </c>
      <c r="D41" s="151">
        <f>Preventivo!F19</f>
        <v>0</v>
      </c>
      <c r="E41" s="130">
        <f>Preventivo!G19</f>
        <v>0</v>
      </c>
      <c r="F41" s="202">
        <f>G14*30</f>
        <v>6240</v>
      </c>
      <c r="G41" s="202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202">
        <f>G15*40</f>
        <v>0</v>
      </c>
      <c r="G42" s="202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202">
        <f>G16*50</f>
        <v>0</v>
      </c>
      <c r="G43" s="202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202">
        <f>G17*120</f>
        <v>0</v>
      </c>
      <c r="G44" s="202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202">
        <f>G18*5</f>
        <v>0</v>
      </c>
      <c r="G45" s="202"/>
    </row>
    <row r="46" spans="1:7" ht="15" customHeight="1">
      <c r="A46" s="134" t="s">
        <v>27</v>
      </c>
      <c r="B46" s="150" t="s">
        <v>28</v>
      </c>
      <c r="C46" s="151">
        <f t="shared" si="0"/>
        <v>0</v>
      </c>
      <c r="D46" s="151">
        <f>Preventivo!F24</f>
        <v>0</v>
      </c>
      <c r="E46" s="130">
        <f>Preventivo!G24</f>
        <v>0</v>
      </c>
      <c r="F46" s="202">
        <f>G19*35</f>
        <v>0</v>
      </c>
      <c r="G46" s="202"/>
    </row>
    <row r="47" spans="1:7" ht="15" customHeight="1">
      <c r="A47" s="134" t="s">
        <v>29</v>
      </c>
      <c r="B47" s="150" t="s">
        <v>28</v>
      </c>
      <c r="C47" s="151">
        <f t="shared" si="0"/>
        <v>43</v>
      </c>
      <c r="D47" s="151">
        <f>Preventivo!F25</f>
        <v>0</v>
      </c>
      <c r="E47" s="130">
        <f>Preventivo!G25</f>
        <v>0</v>
      </c>
      <c r="F47" s="202">
        <f>G20*45</f>
        <v>1935</v>
      </c>
      <c r="G47" s="202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205"/>
      <c r="G48" s="205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205"/>
      <c r="G49" s="205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206">
        <f>SUM(F41:F47)</f>
        <v>8175</v>
      </c>
      <c r="G50" s="206"/>
    </row>
    <row r="51" spans="1:7" ht="15.75" customHeight="1">
      <c r="A51" s="134"/>
      <c r="B51" s="133"/>
      <c r="C51" s="84"/>
      <c r="D51" s="135"/>
      <c r="E51" s="84"/>
      <c r="F51" s="205"/>
      <c r="G51" s="205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205"/>
      <c r="G52" s="205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207">
        <f>(F50+F38)*2/100</f>
        <v>366.19103639468403</v>
      </c>
      <c r="G53" s="207"/>
    </row>
    <row r="54" spans="1:7" ht="15.75">
      <c r="A54" s="134"/>
      <c r="B54" s="82"/>
      <c r="C54" s="84"/>
      <c r="D54" s="154"/>
      <c r="E54" s="84"/>
      <c r="F54" s="205"/>
      <c r="G54" s="205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208">
        <f>F38+F50+F53</f>
        <v>18675.742856128887</v>
      </c>
      <c r="G55" s="208"/>
    </row>
    <row r="56" spans="1:7" ht="15.75">
      <c r="A56" s="159"/>
      <c r="B56" s="84"/>
      <c r="C56" s="84"/>
      <c r="D56" s="84"/>
      <c r="E56" s="84"/>
      <c r="F56" s="200"/>
      <c r="G56" s="200"/>
    </row>
    <row r="57" spans="1:7" ht="15.75">
      <c r="A57" s="160" t="s">
        <v>36</v>
      </c>
      <c r="B57" s="161"/>
      <c r="C57" s="161"/>
      <c r="D57" s="161"/>
      <c r="E57" s="161"/>
      <c r="F57" s="200"/>
      <c r="G57" s="200"/>
    </row>
    <row r="58" spans="1:7" ht="15">
      <c r="A58" s="127" t="s">
        <v>36</v>
      </c>
      <c r="B58" s="162"/>
      <c r="C58" s="162"/>
      <c r="D58" s="163"/>
      <c r="E58" s="164"/>
      <c r="F58" s="200"/>
      <c r="G58" s="200"/>
    </row>
    <row r="59" spans="1:7" ht="15.75">
      <c r="A59" s="134"/>
      <c r="B59" s="84"/>
      <c r="C59" s="84"/>
      <c r="D59" s="154"/>
      <c r="E59" s="164">
        <f>Preventivo!$G$36</f>
        <v>0</v>
      </c>
      <c r="F59" s="200"/>
      <c r="G59" s="200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200"/>
      <c r="G60" s="200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208">
        <f>IF(C19=0,0,2000+C19)</f>
        <v>2116</v>
      </c>
      <c r="G61" s="208"/>
    </row>
    <row r="62" spans="1:7" ht="15.75">
      <c r="A62" s="134"/>
      <c r="B62" s="84"/>
      <c r="C62" s="84"/>
      <c r="D62" s="154"/>
      <c r="E62" s="84"/>
      <c r="F62" s="200"/>
      <c r="G62" s="200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200"/>
      <c r="G63" s="200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208">
        <f>(F61+F51)*2/100</f>
        <v>42.32</v>
      </c>
      <c r="G64" s="208"/>
    </row>
    <row r="65" spans="1:7" ht="15.75">
      <c r="A65" s="159"/>
      <c r="B65" s="84"/>
      <c r="C65" s="84"/>
      <c r="D65" s="154"/>
      <c r="E65" s="84"/>
      <c r="F65" s="200"/>
      <c r="G65" s="200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208">
        <f>SUM(F61:F64)</f>
        <v>2158.32</v>
      </c>
      <c r="G66" s="208"/>
    </row>
    <row r="67" spans="1:7" ht="15.75">
      <c r="A67" s="159"/>
      <c r="B67" s="84"/>
      <c r="C67" s="84"/>
      <c r="D67" s="154"/>
      <c r="E67" s="170"/>
      <c r="F67" s="200"/>
      <c r="G67" s="200"/>
    </row>
    <row r="68" spans="1:7" ht="15.75">
      <c r="A68" s="159"/>
      <c r="B68" s="84"/>
      <c r="C68" s="84"/>
      <c r="D68" s="154"/>
      <c r="E68" s="170"/>
      <c r="F68" s="200"/>
      <c r="G68" s="200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209">
        <f>F66+F55</f>
        <v>20834.062856128887</v>
      </c>
      <c r="G69" s="209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210" t="s">
        <v>87</v>
      </c>
      <c r="B73" s="210"/>
      <c r="C73" s="210" t="s">
        <v>88</v>
      </c>
      <c r="D73" s="210"/>
      <c r="E73" s="210"/>
      <c r="F73" s="210"/>
      <c r="G73" s="210"/>
    </row>
    <row r="74" spans="1:7" ht="14.25" customHeight="1">
      <c r="A74" s="210"/>
      <c r="B74" s="210"/>
      <c r="C74" s="210"/>
      <c r="D74" s="210"/>
      <c r="E74" s="210"/>
      <c r="F74" s="210"/>
      <c r="G74" s="210"/>
    </row>
    <row r="75" spans="1:7" ht="14.25" customHeight="1">
      <c r="A75" s="210"/>
      <c r="B75" s="210"/>
      <c r="C75" s="210"/>
      <c r="D75" s="210"/>
      <c r="E75" s="210"/>
      <c r="F75" s="210"/>
      <c r="G75" s="210"/>
    </row>
    <row r="76" spans="1:7" ht="14.25" customHeight="1">
      <c r="A76" s="210"/>
      <c r="B76" s="210"/>
      <c r="C76" s="210"/>
      <c r="D76" s="210"/>
      <c r="E76" s="210"/>
      <c r="F76" s="210"/>
      <c r="G76" s="210"/>
    </row>
    <row r="77" spans="1:7" ht="14.25" customHeight="1">
      <c r="A77" s="210"/>
      <c r="B77" s="210"/>
      <c r="C77" s="210"/>
      <c r="D77" s="210"/>
      <c r="E77" s="210"/>
      <c r="F77" s="210"/>
      <c r="G77" s="210"/>
    </row>
    <row r="78" spans="1:7" ht="15">
      <c r="A78" s="210"/>
      <c r="B78" s="210"/>
      <c r="C78" s="210"/>
      <c r="D78" s="210"/>
      <c r="E78" s="210"/>
      <c r="F78" s="210"/>
      <c r="G78" s="210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2020-03-31T10:18:07Z</dcterms:created>
  <dcterms:modified xsi:type="dcterms:W3CDTF">2021-01-19T14:34:52Z</dcterms:modified>
  <cp:category/>
  <cp:version/>
  <cp:contentType/>
  <cp:contentStatus/>
</cp:coreProperties>
</file>