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'Preventivo'!$A$1:$G$69</definedName>
    <definedName name="_xlnm.Print_Area" localSheetId="1">'Scheda tecnica'!$A$1:$G$82</definedName>
  </definedNames>
  <calcPr fullCalcOnLoad="1"/>
</workbook>
</file>

<file path=xl/sharedStrings.xml><?xml version="1.0" encoding="utf-8"?>
<sst xmlns="http://schemas.openxmlformats.org/spreadsheetml/2006/main" count="179" uniqueCount="95">
  <si>
    <t>PREVENTIVO DI SPESA</t>
  </si>
  <si>
    <t>Piano di Gestione Forestale Aziendale ASUC di Darzo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</si>
  <si>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</si>
  <si>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</si>
  <si>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</si>
  <si>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</si>
  <si>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</si>
  <si>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</si>
  <si>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</si>
  <si>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</si>
  <si>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</si>
  <si>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</si>
  <si>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</si>
  <si>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</si>
  <si>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</si>
  <si>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</si>
  <si>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</si>
  <si>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</si>
  <si>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</si>
  <si>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</si>
  <si>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</si>
  <si>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</si>
  <si>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</si>
  <si>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</si>
  <si>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</si>
  <si>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</si>
  <si>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</si>
  <si>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Punti di sondaggio della rinnovazione naturale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</si>
  <si>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</si>
  <si>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</si>
  <si>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</si>
  <si>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</si>
  <si>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</si>
  <si>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</si>
  <si>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</si>
  <si>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</si>
  <si>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</si>
  <si>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</si>
  <si>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</si>
  <si>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</si>
  <si>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</si>
  <si>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</si>
  <si>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</si>
  <si>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</si>
  <si>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</si>
  <si>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</si>
  <si>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</si>
  <si>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</si>
  <si>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</si>
  <si>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</si>
  <si>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</si>
  <si>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</si>
  <si>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</si>
  <si>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</si>
  <si>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ASUC DI DARZO</t>
  </si>
  <si>
    <t xml:space="preserve">DATI DEL PIANO </t>
  </si>
  <si>
    <t>CODICE</t>
  </si>
  <si>
    <t>DENOMINAZIONE</t>
  </si>
  <si>
    <t>CODICE E  PROPRIETA' INCLUSE (per piani aggregati)</t>
  </si>
  <si>
    <t>ASUC di Darzo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</si>
  <si>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</si>
  <si>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</si>
  <si>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</si>
  <si>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</si>
  <si>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</si>
  <si>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</si>
  <si>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</si>
  <si>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</si>
  <si>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</si>
  <si>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</si>
  <si>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</si>
  <si>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</si>
  <si>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</si>
  <si>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</si>
  <si>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</si>
  <si>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</si>
  <si>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</si>
  <si>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</si>
  <si>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</si>
  <si>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</si>
  <si>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</si>
  <si>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</si>
  <si>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</si>
  <si>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</si>
  <si>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</si>
  <si>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</si>
  <si>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PUNTI DI SONDAGGIO RINNOVAZIONE NATURALE</t>
  </si>
  <si>
    <t>n.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</si>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</sst>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5" fontId="3" fillId="3" borderId="7" xfId="20" applyFont="1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70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70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/>
      <protection/>
    </xf>
    <xf numFmtId="164" fontId="5" fillId="0" borderId="3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3" xfId="0" applyFont="1" applyBorder="1" applyAlignment="1" applyProtection="1">
      <alignment horizontal="center" vertical="center" wrapText="1"/>
      <protection/>
    </xf>
    <xf numFmtId="164" fontId="6" fillId="0" borderId="34" xfId="0" applyNumberFormat="1" applyFont="1" applyBorder="1" applyAlignment="1" applyProtection="1">
      <alignment horizontal="center" vertical="center" wrapText="1"/>
      <protection/>
    </xf>
    <xf numFmtId="164" fontId="6" fillId="0" borderId="35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/>
    </xf>
    <xf numFmtId="164" fontId="5" fillId="0" borderId="37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8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164" fontId="5" fillId="0" borderId="35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39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8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5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 vertical="center"/>
      <protection/>
    </xf>
    <xf numFmtId="165" fontId="5" fillId="0" borderId="38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8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8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5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8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5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39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5" fillId="2" borderId="32" xfId="0" applyFont="1" applyFill="1" applyBorder="1" applyAlignment="1" applyProtection="1">
      <alignment/>
      <protection/>
    </xf>
    <xf numFmtId="164" fontId="6" fillId="2" borderId="32" xfId="0" applyFont="1" applyFill="1" applyBorder="1" applyAlignment="1" applyProtection="1">
      <alignment horizontal="right"/>
      <protection/>
    </xf>
    <xf numFmtId="165" fontId="6" fillId="2" borderId="32" xfId="0" applyNumberFormat="1" applyFont="1" applyFill="1" applyBorder="1" applyAlignment="1" applyProtection="1">
      <alignment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B2" sqref="B2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4.2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241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5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55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50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351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32"/>
    </row>
    <row r="15" spans="2:7" ht="12.75">
      <c r="B15" s="33"/>
      <c r="C15" s="34"/>
      <c r="D15" s="35"/>
      <c r="E15" s="36"/>
      <c r="F15" s="37" t="s">
        <v>19</v>
      </c>
      <c r="G15" s="38">
        <f>G13-G14</f>
        <v>0</v>
      </c>
    </row>
    <row r="16" spans="2:8" ht="12.75">
      <c r="B16" s="39"/>
      <c r="C16" s="39"/>
      <c r="D16" s="23"/>
      <c r="E16" s="20"/>
      <c r="F16" s="40"/>
      <c r="G16" s="41"/>
      <c r="H16" s="22"/>
    </row>
    <row r="17" spans="2:8" ht="25.5">
      <c r="B17" s="40"/>
      <c r="C17" s="40"/>
      <c r="D17" s="42" t="s">
        <v>2</v>
      </c>
      <c r="E17" s="42" t="s">
        <v>3</v>
      </c>
      <c r="F17" s="42" t="s">
        <v>4</v>
      </c>
      <c r="G17" s="42" t="s">
        <v>5</v>
      </c>
      <c r="H17" s="22"/>
    </row>
    <row r="18" spans="1:8" ht="12.75">
      <c r="A18" s="5" t="s">
        <v>20</v>
      </c>
      <c r="B18" s="43" t="s">
        <v>21</v>
      </c>
      <c r="C18" s="43"/>
      <c r="D18" s="43"/>
      <c r="E18" s="43"/>
      <c r="F18" s="43"/>
      <c r="G18" s="43"/>
      <c r="H18" s="22"/>
    </row>
    <row r="19" spans="2:7" ht="12.75">
      <c r="B19" s="7" t="s">
        <v>22</v>
      </c>
      <c r="C19" s="44"/>
      <c r="D19" s="45" t="s">
        <v>23</v>
      </c>
      <c r="E19" s="46">
        <f>'Scheda tecnica'!G14</f>
        <v>148</v>
      </c>
      <c r="F19" s="47"/>
      <c r="G19" s="18"/>
    </row>
    <row r="20" spans="2:7" ht="12.75">
      <c r="B20" s="13" t="s">
        <v>24</v>
      </c>
      <c r="C20" s="48"/>
      <c r="D20" s="45" t="s">
        <v>23</v>
      </c>
      <c r="E20" s="46">
        <v>0</v>
      </c>
      <c r="F20" s="47"/>
      <c r="G20" s="18"/>
    </row>
    <row r="21" spans="2:7" ht="12.75">
      <c r="B21" s="13" t="s">
        <v>25</v>
      </c>
      <c r="C21" s="48"/>
      <c r="D21" s="45" t="s">
        <v>23</v>
      </c>
      <c r="E21" s="46">
        <f>'Scheda tecnica'!G16</f>
        <v>0</v>
      </c>
      <c r="F21" s="47"/>
      <c r="G21" s="18"/>
    </row>
    <row r="22" spans="2:7" ht="12.75">
      <c r="B22" s="13" t="s">
        <v>26</v>
      </c>
      <c r="C22" s="48"/>
      <c r="D22" s="45" t="s">
        <v>23</v>
      </c>
      <c r="E22" s="46">
        <f>'Scheda tecnica'!G17</f>
        <v>0</v>
      </c>
      <c r="F22" s="47"/>
      <c r="G22" s="18"/>
    </row>
    <row r="23" spans="2:7" ht="14.25">
      <c r="B23" s="13" t="s">
        <v>27</v>
      </c>
      <c r="C23" s="48"/>
      <c r="D23" s="45" t="s">
        <v>23</v>
      </c>
      <c r="E23" s="46">
        <f>'Scheda tecnica'!C25</f>
        <v>0</v>
      </c>
      <c r="F23" s="47"/>
      <c r="G23" s="18"/>
    </row>
    <row r="24" spans="2:7" ht="12.75">
      <c r="B24" s="13" t="s">
        <v>28</v>
      </c>
      <c r="C24" s="48"/>
      <c r="D24" s="45" t="s">
        <v>23</v>
      </c>
      <c r="E24" s="46">
        <f>'Scheda tecnica'!G18</f>
        <v>0</v>
      </c>
      <c r="F24" s="47"/>
      <c r="G24" s="18"/>
    </row>
    <row r="25" spans="2:7" ht="12.75">
      <c r="B25" s="13" t="s">
        <v>29</v>
      </c>
      <c r="C25" s="48"/>
      <c r="D25" s="45" t="s">
        <v>30</v>
      </c>
      <c r="E25" s="46">
        <f>'Scheda tecnica'!G19</f>
        <v>2</v>
      </c>
      <c r="F25" s="47"/>
      <c r="G25" s="18"/>
    </row>
    <row r="26" spans="2:7" ht="12.75">
      <c r="B26" s="13" t="s">
        <v>31</v>
      </c>
      <c r="C26" s="48"/>
      <c r="D26" s="45" t="s">
        <v>30</v>
      </c>
      <c r="E26" s="46">
        <f>'Scheda tecnica'!G20</f>
        <v>22</v>
      </c>
      <c r="F26" s="47"/>
      <c r="G26" s="18"/>
    </row>
    <row r="27" spans="2:7" ht="12.75">
      <c r="B27" s="13"/>
      <c r="C27" s="19"/>
      <c r="D27" s="23"/>
      <c r="E27" s="25"/>
      <c r="F27" s="26" t="s">
        <v>32</v>
      </c>
      <c r="G27" s="27">
        <f>SUM(G19:G26)</f>
        <v>0</v>
      </c>
    </row>
    <row r="28" spans="2:7" ht="12.75">
      <c r="B28" s="28"/>
      <c r="C28" s="29"/>
      <c r="D28" s="30">
        <f>IF(G28&gt;0,G28/G27,0)</f>
        <v>0</v>
      </c>
      <c r="E28" s="16"/>
      <c r="F28" s="31" t="s">
        <v>18</v>
      </c>
      <c r="G28" s="32"/>
    </row>
    <row r="29" spans="2:7" ht="12.75">
      <c r="B29" s="33"/>
      <c r="C29" s="34"/>
      <c r="D29" s="36"/>
      <c r="E29" s="36"/>
      <c r="F29" s="37" t="s">
        <v>33</v>
      </c>
      <c r="G29" s="27">
        <f>G27-G28</f>
        <v>0</v>
      </c>
    </row>
    <row r="30" spans="1:8" ht="12.75">
      <c r="A30" s="22"/>
      <c r="B30" s="22"/>
      <c r="C30" s="22"/>
      <c r="D30" s="20"/>
      <c r="E30" s="49"/>
      <c r="F30" s="50"/>
      <c r="G30" s="22"/>
      <c r="H30" s="22"/>
    </row>
    <row r="31" spans="1:8" ht="12.75">
      <c r="A31" s="5">
        <v>3</v>
      </c>
      <c r="B31" s="51" t="s">
        <v>34</v>
      </c>
      <c r="C31" s="51"/>
      <c r="D31" s="25"/>
      <c r="E31" s="52"/>
      <c r="F31" s="26"/>
      <c r="G31" s="53"/>
      <c r="H31" s="22"/>
    </row>
    <row r="32" spans="2:7" ht="12.75">
      <c r="B32" s="33"/>
      <c r="C32" s="34"/>
      <c r="D32" s="35"/>
      <c r="E32" s="36"/>
      <c r="F32" s="37" t="s">
        <v>35</v>
      </c>
      <c r="G32" s="54"/>
    </row>
    <row r="33" spans="2:7" ht="12.75">
      <c r="B33" s="55" t="s">
        <v>36</v>
      </c>
      <c r="C33" s="55"/>
      <c r="D33" s="55"/>
      <c r="E33" s="55"/>
      <c r="F33" s="55"/>
      <c r="G33" s="55"/>
    </row>
    <row r="34" spans="2:7" ht="12.75">
      <c r="B34" s="56"/>
      <c r="C34" s="57"/>
      <c r="D34" s="58"/>
      <c r="E34" s="58"/>
      <c r="F34" s="57" t="s">
        <v>37</v>
      </c>
      <c r="G34" s="59">
        <f>G15+G29+G32</f>
        <v>0</v>
      </c>
    </row>
    <row r="35" spans="2:7" ht="12.75">
      <c r="B35" s="40"/>
      <c r="C35" s="40"/>
      <c r="D35" s="49"/>
      <c r="E35" s="49"/>
      <c r="F35" s="49"/>
      <c r="G35" s="49"/>
    </row>
    <row r="36" spans="1:7" ht="12.75">
      <c r="A36" s="5">
        <v>4</v>
      </c>
      <c r="B36" s="60" t="s">
        <v>38</v>
      </c>
      <c r="C36" s="60"/>
      <c r="D36" s="60"/>
      <c r="E36" s="60"/>
      <c r="F36" s="60"/>
      <c r="G36" s="60"/>
    </row>
    <row r="37" spans="2:7" ht="12.75">
      <c r="B37" s="61" t="s">
        <v>39</v>
      </c>
      <c r="C37" s="61"/>
      <c r="D37" s="61"/>
      <c r="E37" s="61"/>
      <c r="F37" s="61"/>
      <c r="G37" s="62"/>
    </row>
    <row r="38" spans="2:7" ht="12.75">
      <c r="B38" s="7"/>
      <c r="C38" s="44"/>
      <c r="D38" s="63">
        <f>IF(G38&gt;0,G38/G37,0)</f>
        <v>0</v>
      </c>
      <c r="E38" s="64"/>
      <c r="F38" s="65" t="s">
        <v>18</v>
      </c>
      <c r="G38" s="66"/>
    </row>
    <row r="39" spans="2:7" ht="12.75">
      <c r="B39" s="33"/>
      <c r="C39" s="67"/>
      <c r="D39" s="58"/>
      <c r="E39" s="58"/>
      <c r="F39" s="57" t="s">
        <v>40</v>
      </c>
      <c r="G39" s="68">
        <f>G37-G38</f>
        <v>0</v>
      </c>
    </row>
    <row r="40" spans="1:8" ht="12.75">
      <c r="A40" s="22"/>
      <c r="B40" s="22"/>
      <c r="C40" s="22"/>
      <c r="D40" s="49"/>
      <c r="E40" s="49"/>
      <c r="F40" s="40"/>
      <c r="G40" s="49"/>
      <c r="H40" s="22"/>
    </row>
    <row r="41" spans="1:8" ht="12.75">
      <c r="A41" s="50">
        <v>5</v>
      </c>
      <c r="B41" s="51" t="s">
        <v>41</v>
      </c>
      <c r="C41" s="51"/>
      <c r="D41" s="52"/>
      <c r="E41" s="52"/>
      <c r="F41" s="69"/>
      <c r="G41" s="70"/>
      <c r="H41" s="22"/>
    </row>
    <row r="42" spans="2:7" ht="12.75">
      <c r="B42" s="71"/>
      <c r="C42" s="72"/>
      <c r="D42" s="36"/>
      <c r="E42" s="36"/>
      <c r="F42" s="37" t="s">
        <v>42</v>
      </c>
      <c r="G42" s="73"/>
    </row>
    <row r="43" spans="2:7" ht="12.75">
      <c r="B43" s="74"/>
      <c r="C43" s="40"/>
      <c r="D43" s="49"/>
      <c r="E43" s="49"/>
      <c r="F43" s="40"/>
      <c r="G43" s="75"/>
    </row>
    <row r="44" spans="2:7" ht="12.75">
      <c r="B44" s="71"/>
      <c r="C44" s="72"/>
      <c r="D44" s="36"/>
      <c r="E44" s="36"/>
      <c r="F44" s="72" t="s">
        <v>43</v>
      </c>
      <c r="G44" s="68">
        <f>G42+G39</f>
        <v>0</v>
      </c>
    </row>
    <row r="45" spans="2:7" ht="12.75">
      <c r="B45" s="40"/>
      <c r="C45" s="40"/>
      <c r="D45" s="20"/>
      <c r="E45" s="20"/>
      <c r="F45" s="40"/>
      <c r="G45" s="76"/>
    </row>
    <row r="46" spans="2:7" ht="12.75">
      <c r="B46" s="77" t="s">
        <v>44</v>
      </c>
      <c r="C46" s="77"/>
      <c r="D46" s="20"/>
      <c r="E46" s="20"/>
      <c r="F46" s="40"/>
      <c r="G46" s="76"/>
    </row>
    <row r="47" spans="2:7" ht="12.75">
      <c r="B47" s="78"/>
      <c r="C47" s="78"/>
      <c r="D47" s="78"/>
      <c r="E47" s="78"/>
      <c r="F47" s="78"/>
      <c r="G47" s="78"/>
    </row>
    <row r="48" spans="2:7" ht="12.75">
      <c r="B48" s="78"/>
      <c r="C48" s="78"/>
      <c r="D48" s="78"/>
      <c r="E48" s="78"/>
      <c r="F48" s="78"/>
      <c r="G48" s="78"/>
    </row>
    <row r="49" spans="2:7" ht="12.75">
      <c r="B49" s="78"/>
      <c r="C49" s="78"/>
      <c r="D49" s="78"/>
      <c r="E49" s="78"/>
      <c r="F49" s="78"/>
      <c r="G49" s="78"/>
    </row>
    <row r="50" spans="2:7" ht="12.75">
      <c r="B50" s="78"/>
      <c r="C50" s="78"/>
      <c r="D50" s="78"/>
      <c r="E50" s="78"/>
      <c r="F50" s="78"/>
      <c r="G50" s="78"/>
    </row>
    <row r="51" spans="2:7" ht="12.75">
      <c r="B51" s="78"/>
      <c r="C51" s="78"/>
      <c r="D51" s="78"/>
      <c r="E51" s="78"/>
      <c r="F51" s="78"/>
      <c r="G51" s="78"/>
    </row>
    <row r="52" spans="2:7" ht="12.75">
      <c r="B52" s="78"/>
      <c r="C52" s="78"/>
      <c r="D52" s="78"/>
      <c r="E52" s="78"/>
      <c r="F52" s="78"/>
      <c r="G52" s="78"/>
    </row>
    <row r="53" spans="2:7" ht="12.75">
      <c r="B53" s="78"/>
      <c r="C53" s="78"/>
      <c r="D53" s="78"/>
      <c r="E53" s="78"/>
      <c r="F53" s="78"/>
      <c r="G53" s="78"/>
    </row>
    <row r="54" spans="2:7" ht="12.75">
      <c r="B54" s="78"/>
      <c r="C54" s="78"/>
      <c r="D54" s="78"/>
      <c r="E54" s="78"/>
      <c r="F54" s="78"/>
      <c r="G54" s="78"/>
    </row>
    <row r="55" spans="2:7" ht="12.75">
      <c r="B55" s="40"/>
      <c r="C55" s="40"/>
      <c r="D55" s="79"/>
      <c r="E55" s="79"/>
      <c r="F55" s="40"/>
      <c r="G55" s="76"/>
    </row>
    <row r="56" spans="2:7" ht="12.75">
      <c r="B56" s="61" t="s">
        <v>45</v>
      </c>
      <c r="C56" s="61"/>
      <c r="D56" s="61"/>
      <c r="E56" s="61"/>
      <c r="F56" s="61"/>
      <c r="G56" s="68">
        <f>G13+G27+G32+G37+G42</f>
        <v>0</v>
      </c>
    </row>
    <row r="57" spans="2:7" ht="12.75">
      <c r="B57" s="69"/>
      <c r="C57" s="69"/>
      <c r="D57" s="80">
        <f>IF(G57=0,0,G57/G56)</f>
        <v>0</v>
      </c>
      <c r="E57" s="81" t="s">
        <v>46</v>
      </c>
      <c r="F57" s="81"/>
      <c r="G57" s="82">
        <f>G56-G58</f>
        <v>0</v>
      </c>
    </row>
    <row r="58" spans="2:7" ht="12.75">
      <c r="B58" s="71"/>
      <c r="C58" s="72"/>
      <c r="D58" s="36"/>
      <c r="E58" s="36"/>
      <c r="F58" s="72" t="s">
        <v>47</v>
      </c>
      <c r="G58" s="83">
        <f>G44+G34</f>
        <v>0</v>
      </c>
    </row>
    <row r="60" spans="5:7" ht="12.75">
      <c r="E60" s="84" t="s">
        <v>48</v>
      </c>
      <c r="F60" s="84"/>
      <c r="G60" s="85"/>
    </row>
    <row r="61" spans="5:7" ht="12.75">
      <c r="E61" s="84" t="s">
        <v>49</v>
      </c>
      <c r="F61" s="84"/>
      <c r="G61" s="86">
        <f>G58+G60</f>
        <v>0</v>
      </c>
    </row>
    <row r="62" ht="12.75">
      <c r="C62" s="87" t="s">
        <v>50</v>
      </c>
    </row>
    <row r="63" spans="2:7" ht="12.75">
      <c r="B63" s="88" t="s">
        <v>51</v>
      </c>
      <c r="C63" s="89"/>
      <c r="D63" s="89"/>
      <c r="E63" s="89"/>
      <c r="F63" s="89"/>
      <c r="G63" s="89"/>
    </row>
    <row r="64" spans="3:7" ht="12.75">
      <c r="C64" s="89"/>
      <c r="D64" s="89"/>
      <c r="E64" s="89"/>
      <c r="F64" s="89"/>
      <c r="G64" s="89"/>
    </row>
    <row r="65" spans="3:7" ht="12.75">
      <c r="C65" s="89"/>
      <c r="D65" s="89"/>
      <c r="E65" s="89"/>
      <c r="F65" s="89"/>
      <c r="G65" s="89"/>
    </row>
    <row r="66" spans="3:7" ht="12.75">
      <c r="C66" s="89"/>
      <c r="D66" s="89"/>
      <c r="E66" s="89"/>
      <c r="F66" s="89"/>
      <c r="G66" s="89"/>
    </row>
    <row r="67" spans="3:7" ht="12.75">
      <c r="C67" s="89"/>
      <c r="D67" s="89"/>
      <c r="E67" s="89"/>
      <c r="F67" s="89"/>
      <c r="G67" s="89"/>
    </row>
    <row r="68" spans="3:7" ht="12.75">
      <c r="C68" s="89"/>
      <c r="D68" s="89"/>
      <c r="E68" s="89"/>
      <c r="F68" s="89"/>
      <c r="G68" s="89"/>
    </row>
    <row r="69" spans="3:7" ht="12.75">
      <c r="C69" s="89"/>
      <c r="D69" s="89"/>
      <c r="E69" s="89"/>
      <c r="F69" s="89"/>
      <c r="G69" s="89"/>
    </row>
  </sheetData>
  <sheetProtection selectLockedCells="1" selectUnlockedCells="1"/>
  <mergeCells count="13">
    <mergeCell ref="B1:G1"/>
    <mergeCell ref="B2:G2"/>
    <mergeCell ref="B4:G4"/>
    <mergeCell ref="B18:G18"/>
    <mergeCell ref="B33:G33"/>
    <mergeCell ref="B36:G36"/>
    <mergeCell ref="B37:F37"/>
    <mergeCell ref="B47:G54"/>
    <mergeCell ref="B56:F56"/>
    <mergeCell ref="E57:F57"/>
    <mergeCell ref="E60:F60"/>
    <mergeCell ref="E61:F61"/>
    <mergeCell ref="C63:G69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90" customWidth="1"/>
    <col min="2" max="3" width="12.57421875" style="90" customWidth="1"/>
    <col min="4" max="4" width="20.7109375" style="90" customWidth="1"/>
    <col min="5" max="5" width="20.28125" style="90" customWidth="1"/>
    <col min="6" max="6" width="8.421875" style="91" customWidth="1"/>
    <col min="7" max="7" width="15.7109375" style="90" customWidth="1"/>
    <col min="8" max="8" width="12.57421875" style="90" customWidth="1"/>
    <col min="9" max="9" width="11.7109375" style="90" customWidth="1"/>
    <col min="10" max="16384" width="9.00390625" style="90" customWidth="1"/>
  </cols>
  <sheetData>
    <row r="1" spans="1:7" ht="51.75" customHeight="1">
      <c r="A1" s="92" t="s">
        <v>52</v>
      </c>
      <c r="B1" s="93" t="s">
        <v>53</v>
      </c>
      <c r="C1" s="93"/>
      <c r="D1" s="94" t="s">
        <v>54</v>
      </c>
      <c r="E1" s="94"/>
      <c r="F1" s="94"/>
      <c r="G1" s="94"/>
    </row>
    <row r="3" spans="1:7" ht="15.75" customHeight="1">
      <c r="A3" s="95" t="s">
        <v>55</v>
      </c>
      <c r="B3" s="90" t="s">
        <v>56</v>
      </c>
      <c r="C3" s="96" t="s">
        <v>57</v>
      </c>
      <c r="D3" s="96"/>
      <c r="E3" s="96"/>
      <c r="F3" s="96"/>
      <c r="G3" s="96"/>
    </row>
    <row r="4" spans="1:8" ht="15" customHeight="1">
      <c r="A4" s="97" t="s">
        <v>58</v>
      </c>
      <c r="B4" s="98">
        <v>354</v>
      </c>
      <c r="C4" s="99" t="s">
        <v>59</v>
      </c>
      <c r="D4" s="99"/>
      <c r="E4" s="99"/>
      <c r="F4" s="99"/>
      <c r="G4" s="99"/>
      <c r="H4" s="100"/>
    </row>
    <row r="5" spans="1:8" ht="15">
      <c r="A5" s="97"/>
      <c r="B5" s="101"/>
      <c r="C5" s="102"/>
      <c r="D5" s="102"/>
      <c r="E5" s="102"/>
      <c r="F5" s="102"/>
      <c r="G5" s="102"/>
      <c r="H5" s="100"/>
    </row>
    <row r="6" spans="1:8" ht="15">
      <c r="A6" s="103"/>
      <c r="B6" s="101"/>
      <c r="C6" s="102"/>
      <c r="D6" s="102"/>
      <c r="E6" s="102"/>
      <c r="F6" s="102"/>
      <c r="G6" s="102"/>
      <c r="H6" s="100"/>
    </row>
    <row r="7" spans="1:8" ht="15">
      <c r="A7" s="103"/>
      <c r="B7" s="101"/>
      <c r="C7" s="102"/>
      <c r="D7" s="102"/>
      <c r="E7" s="102"/>
      <c r="F7" s="102"/>
      <c r="G7" s="102"/>
      <c r="H7" s="100"/>
    </row>
    <row r="8" spans="1:8" ht="15">
      <c r="A8" s="103"/>
      <c r="B8" s="101"/>
      <c r="C8" s="102"/>
      <c r="D8" s="102"/>
      <c r="E8" s="102"/>
      <c r="F8" s="102"/>
      <c r="G8" s="102"/>
      <c r="H8" s="100"/>
    </row>
    <row r="9" spans="1:8" ht="15">
      <c r="A9" s="103"/>
      <c r="B9" s="101"/>
      <c r="C9" s="102"/>
      <c r="D9" s="102"/>
      <c r="E9" s="102"/>
      <c r="F9" s="102"/>
      <c r="G9" s="102"/>
      <c r="H9" s="100"/>
    </row>
    <row r="10" spans="1:8" ht="15">
      <c r="A10" s="103"/>
      <c r="B10" s="101"/>
      <c r="C10" s="102"/>
      <c r="D10" s="102"/>
      <c r="E10" s="102"/>
      <c r="F10" s="102"/>
      <c r="G10" s="102"/>
      <c r="H10" s="100"/>
    </row>
    <row r="11" spans="1:8" ht="15.75">
      <c r="A11" s="104"/>
      <c r="B11" s="105"/>
      <c r="C11" s="106"/>
      <c r="D11" s="106"/>
      <c r="E11" s="106"/>
      <c r="F11" s="106"/>
      <c r="G11" s="106"/>
      <c r="H11" s="100"/>
    </row>
    <row r="12" spans="1:8" ht="18.75" customHeight="1">
      <c r="A12" s="107"/>
      <c r="B12" s="108"/>
      <c r="C12" s="109"/>
      <c r="D12" s="109"/>
      <c r="E12" s="109"/>
      <c r="F12" s="110"/>
      <c r="G12" s="96"/>
      <c r="H12" s="100"/>
    </row>
    <row r="13" spans="1:7" ht="32.25" customHeight="1">
      <c r="A13" s="111" t="s">
        <v>60</v>
      </c>
      <c r="B13" s="111"/>
      <c r="C13" s="111"/>
      <c r="D13" s="111"/>
      <c r="E13" s="111"/>
      <c r="F13" s="111"/>
      <c r="G13" s="111"/>
    </row>
    <row r="14" spans="1:7" ht="16.5">
      <c r="A14" s="112" t="s">
        <v>61</v>
      </c>
      <c r="B14" s="113" t="s">
        <v>10</v>
      </c>
      <c r="C14" s="114">
        <v>351</v>
      </c>
      <c r="D14" s="115" t="s">
        <v>62</v>
      </c>
      <c r="E14" s="116"/>
      <c r="F14" s="113" t="s">
        <v>23</v>
      </c>
      <c r="G14" s="117">
        <v>148</v>
      </c>
    </row>
    <row r="15" spans="1:7" ht="16.5">
      <c r="A15" s="118" t="s">
        <v>63</v>
      </c>
      <c r="B15" s="119" t="s">
        <v>10</v>
      </c>
      <c r="C15" s="120">
        <v>241</v>
      </c>
      <c r="D15" s="121" t="s">
        <v>64</v>
      </c>
      <c r="E15" s="122"/>
      <c r="F15" s="123" t="s">
        <v>23</v>
      </c>
      <c r="G15" s="124"/>
    </row>
    <row r="16" spans="1:7" ht="16.5">
      <c r="A16" s="118" t="s">
        <v>65</v>
      </c>
      <c r="B16" s="119" t="s">
        <v>10</v>
      </c>
      <c r="C16" s="120">
        <v>5</v>
      </c>
      <c r="D16" s="125" t="s">
        <v>66</v>
      </c>
      <c r="E16" s="126"/>
      <c r="F16" s="119" t="s">
        <v>23</v>
      </c>
      <c r="G16" s="127"/>
    </row>
    <row r="17" spans="1:7" ht="16.5">
      <c r="A17" s="118" t="s">
        <v>67</v>
      </c>
      <c r="B17" s="119" t="s">
        <v>10</v>
      </c>
      <c r="C17" s="120">
        <v>55</v>
      </c>
      <c r="D17" s="125" t="s">
        <v>68</v>
      </c>
      <c r="E17" s="126"/>
      <c r="F17" s="119" t="s">
        <v>23</v>
      </c>
      <c r="G17" s="127"/>
    </row>
    <row r="18" spans="1:7" ht="16.5">
      <c r="A18" s="118" t="s">
        <v>69</v>
      </c>
      <c r="B18" s="119" t="s">
        <v>10</v>
      </c>
      <c r="C18" s="120">
        <v>50</v>
      </c>
      <c r="D18" s="125" t="s">
        <v>70</v>
      </c>
      <c r="E18" s="126"/>
      <c r="F18" s="119" t="s">
        <v>23</v>
      </c>
      <c r="G18" s="127"/>
    </row>
    <row r="19" spans="1:10" ht="16.5">
      <c r="A19" s="118" t="s">
        <v>71</v>
      </c>
      <c r="B19" s="119" t="s">
        <v>10</v>
      </c>
      <c r="C19" s="120"/>
      <c r="D19" s="125" t="s">
        <v>72</v>
      </c>
      <c r="E19" s="126"/>
      <c r="F19" s="119" t="s">
        <v>30</v>
      </c>
      <c r="G19" s="127">
        <v>2</v>
      </c>
      <c r="I19" s="128"/>
      <c r="J19" s="129"/>
    </row>
    <row r="20" spans="1:9" ht="15" customHeight="1">
      <c r="A20" s="118" t="s">
        <v>73</v>
      </c>
      <c r="B20" s="119" t="s">
        <v>74</v>
      </c>
      <c r="C20" s="120">
        <v>1000</v>
      </c>
      <c r="D20" s="125" t="s">
        <v>75</v>
      </c>
      <c r="E20" s="126"/>
      <c r="F20" s="119" t="s">
        <v>30</v>
      </c>
      <c r="G20" s="127">
        <v>22</v>
      </c>
      <c r="I20" s="130" t="s">
        <v>76</v>
      </c>
    </row>
    <row r="21" spans="1:9" ht="15" customHeight="1">
      <c r="A21" s="118" t="s">
        <v>77</v>
      </c>
      <c r="B21" s="119" t="s">
        <v>74</v>
      </c>
      <c r="C21" s="120"/>
      <c r="D21" s="125" t="s">
        <v>78</v>
      </c>
      <c r="E21" s="126"/>
      <c r="F21" s="131"/>
      <c r="G21" s="132" t="s">
        <v>79</v>
      </c>
      <c r="I21" s="130" t="s">
        <v>79</v>
      </c>
    </row>
    <row r="22" spans="1:9" ht="15">
      <c r="A22" s="118" t="s">
        <v>80</v>
      </c>
      <c r="B22" s="119"/>
      <c r="C22" s="133" t="s">
        <v>79</v>
      </c>
      <c r="D22" s="125" t="s">
        <v>81</v>
      </c>
      <c r="E22" s="126"/>
      <c r="F22" s="131"/>
      <c r="G22" s="134"/>
      <c r="H22" s="135"/>
      <c r="I22" s="100"/>
    </row>
    <row r="23" spans="1:9" ht="16.5">
      <c r="A23" s="118" t="s">
        <v>82</v>
      </c>
      <c r="B23" s="119"/>
      <c r="C23" s="133" t="s">
        <v>79</v>
      </c>
      <c r="D23" s="125" t="s">
        <v>83</v>
      </c>
      <c r="E23" s="126"/>
      <c r="F23" s="136"/>
      <c r="G23" s="137">
        <f>IF(C19="","NO","SI")</f>
        <v>0</v>
      </c>
      <c r="I23" s="100"/>
    </row>
    <row r="24" spans="1:9" ht="16.5">
      <c r="A24" s="118" t="s">
        <v>84</v>
      </c>
      <c r="B24" s="119"/>
      <c r="C24" s="138"/>
      <c r="D24" s="125" t="s">
        <v>85</v>
      </c>
      <c r="E24" s="126"/>
      <c r="F24" s="131"/>
      <c r="G24" s="134">
        <v>5</v>
      </c>
      <c r="I24" s="100"/>
    </row>
    <row r="25" spans="1:9" ht="16.5">
      <c r="A25" s="139" t="s">
        <v>86</v>
      </c>
      <c r="B25" s="140" t="s">
        <v>87</v>
      </c>
      <c r="C25" s="140"/>
      <c r="D25" s="141"/>
      <c r="E25" s="142"/>
      <c r="F25" s="143"/>
      <c r="G25" s="106"/>
      <c r="I25" s="100"/>
    </row>
    <row r="26" ht="15.75"/>
    <row r="27" spans="1:7" ht="27.75" customHeight="1">
      <c r="A27" s="144" t="s">
        <v>88</v>
      </c>
      <c r="B27" s="145" t="s">
        <v>2</v>
      </c>
      <c r="C27" s="145" t="s">
        <v>3</v>
      </c>
      <c r="D27" s="145" t="s">
        <v>4</v>
      </c>
      <c r="E27" s="145" t="s">
        <v>5</v>
      </c>
      <c r="F27" s="146" t="s">
        <v>89</v>
      </c>
      <c r="G27" s="146"/>
    </row>
    <row r="28" spans="1:7" ht="15.75">
      <c r="A28" s="147" t="s">
        <v>7</v>
      </c>
      <c r="B28" s="148"/>
      <c r="C28" s="148"/>
      <c r="D28" s="148"/>
      <c r="E28" s="148"/>
      <c r="F28" s="149"/>
      <c r="G28" s="149"/>
    </row>
    <row r="29" spans="1:7" ht="15">
      <c r="A29" s="150" t="s">
        <v>8</v>
      </c>
      <c r="B29" s="151"/>
      <c r="C29" s="152"/>
      <c r="D29" s="152"/>
      <c r="E29" s="153"/>
      <c r="F29" s="154"/>
      <c r="G29" s="154"/>
    </row>
    <row r="30" spans="1:7" ht="15">
      <c r="A30" s="155" t="s">
        <v>9</v>
      </c>
      <c r="B30" s="156" t="s">
        <v>10</v>
      </c>
      <c r="C30" s="157">
        <f aca="true" t="shared" si="0" ref="C30:C33">C15</f>
        <v>241</v>
      </c>
      <c r="D30" s="100">
        <f>Preventivo!F6</f>
        <v>0</v>
      </c>
      <c r="E30" s="153">
        <f>Preventivo!G6</f>
        <v>0</v>
      </c>
      <c r="F30" s="158">
        <f>IF($C$15=0,0,$C$15*78*$C$15^-0.3)</f>
        <v>3626.657412843987</v>
      </c>
      <c r="G30" s="158"/>
    </row>
    <row r="31" spans="1:7" ht="15">
      <c r="A31" s="155" t="s">
        <v>11</v>
      </c>
      <c r="B31" s="156" t="s">
        <v>10</v>
      </c>
      <c r="C31" s="157">
        <f t="shared" si="0"/>
        <v>5</v>
      </c>
      <c r="D31" s="100">
        <f>Preventivo!F7</f>
        <v>0</v>
      </c>
      <c r="E31" s="153">
        <f>Preventivo!G7</f>
        <v>0</v>
      </c>
      <c r="F31" s="158">
        <f>IF(C16=0,0,C16*52*C16^-0.3)</f>
        <v>160.42880430720248</v>
      </c>
      <c r="G31" s="158"/>
    </row>
    <row r="32" spans="1:7" ht="15">
      <c r="A32" s="155" t="s">
        <v>12</v>
      </c>
      <c r="B32" s="156" t="s">
        <v>10</v>
      </c>
      <c r="C32" s="157">
        <f t="shared" si="0"/>
        <v>55</v>
      </c>
      <c r="D32" s="100">
        <f>Preventivo!F8</f>
        <v>0</v>
      </c>
      <c r="E32" s="153">
        <f>Preventivo!G8</f>
        <v>0</v>
      </c>
      <c r="F32" s="158">
        <f>IF(C17=0,0,C17*26*C17^-0.3)</f>
        <v>429.7612266869226</v>
      </c>
      <c r="G32" s="158"/>
    </row>
    <row r="33" spans="1:7" ht="15">
      <c r="A33" s="155" t="s">
        <v>13</v>
      </c>
      <c r="B33" s="156" t="s">
        <v>10</v>
      </c>
      <c r="C33" s="157">
        <f t="shared" si="0"/>
        <v>50</v>
      </c>
      <c r="D33" s="100">
        <f>Preventivo!F9</f>
        <v>0</v>
      </c>
      <c r="E33" s="153">
        <f>Preventivo!G9</f>
        <v>0</v>
      </c>
      <c r="F33" s="158">
        <f>IF(C18=0,0,C18*8*C18^-0.3)</f>
        <v>123.69979788439669</v>
      </c>
      <c r="G33" s="158"/>
    </row>
    <row r="34" spans="1:7" ht="15">
      <c r="A34" s="159" t="s">
        <v>14</v>
      </c>
      <c r="B34" s="156" t="s">
        <v>10</v>
      </c>
      <c r="C34" s="157">
        <f>$C$14</f>
        <v>351</v>
      </c>
      <c r="D34" s="157">
        <f>Preventivo!F10</f>
        <v>0</v>
      </c>
      <c r="E34" s="153">
        <f>Preventivo!G10</f>
        <v>0</v>
      </c>
      <c r="F34" s="160">
        <f>500+C14*2.2</f>
        <v>1272.2</v>
      </c>
      <c r="G34" s="160"/>
    </row>
    <row r="35" spans="1:7" ht="15">
      <c r="A35" s="159" t="s">
        <v>15</v>
      </c>
      <c r="B35" s="156"/>
      <c r="C35" s="157"/>
      <c r="D35" s="157">
        <f>Preventivo!F11</f>
        <v>0</v>
      </c>
      <c r="E35" s="153">
        <f>Preventivo!G11</f>
        <v>0</v>
      </c>
      <c r="F35" s="160">
        <f>7*(F30+F31+F32+F33+F34)^0.62</f>
        <v>1477.7019308252525</v>
      </c>
      <c r="G35" s="160"/>
    </row>
    <row r="36" spans="1:7" ht="15">
      <c r="A36" s="159" t="s">
        <v>16</v>
      </c>
      <c r="B36" s="156"/>
      <c r="C36" s="157"/>
      <c r="D36" s="157">
        <f>Preventivo!F12</f>
        <v>0</v>
      </c>
      <c r="E36" s="153">
        <f>Preventivo!G12</f>
        <v>0</v>
      </c>
      <c r="F36" s="160">
        <f>26.5*C14^0.27*G24</f>
        <v>644.8352938163924</v>
      </c>
      <c r="G36" s="160"/>
    </row>
    <row r="37" spans="1:7" ht="15.75">
      <c r="A37" s="159"/>
      <c r="B37" s="156"/>
      <c r="C37" s="157"/>
      <c r="D37" s="161" t="s">
        <v>17</v>
      </c>
      <c r="E37" s="162">
        <f>SUM(E29:E36)</f>
        <v>0</v>
      </c>
      <c r="F37" s="163"/>
      <c r="G37" s="163"/>
    </row>
    <row r="38" spans="1:7" ht="15">
      <c r="A38" s="164"/>
      <c r="B38" s="165"/>
      <c r="C38" s="166"/>
      <c r="D38" s="167" t="s">
        <v>18</v>
      </c>
      <c r="E38" s="153">
        <f>Preventivo!$G$14</f>
        <v>0</v>
      </c>
      <c r="F38" s="163"/>
      <c r="G38" s="163"/>
    </row>
    <row r="39" spans="1:7" ht="15.75">
      <c r="A39" s="168"/>
      <c r="B39" s="169"/>
      <c r="C39" s="170"/>
      <c r="D39" s="171" t="s">
        <v>19</v>
      </c>
      <c r="E39" s="172">
        <f>E37-E38</f>
        <v>0</v>
      </c>
      <c r="F39" s="173">
        <f>SUM(F30:F36)</f>
        <v>7735.284466364154</v>
      </c>
      <c r="G39" s="173"/>
    </row>
    <row r="40" spans="1:7" ht="15.75">
      <c r="A40" s="174"/>
      <c r="B40" s="157"/>
      <c r="C40" s="100"/>
      <c r="D40" s="157"/>
      <c r="E40" s="175"/>
      <c r="F40" s="154"/>
      <c r="G40" s="154"/>
    </row>
    <row r="41" spans="1:7" ht="15.75">
      <c r="A41" s="176" t="s">
        <v>21</v>
      </c>
      <c r="B41" s="177"/>
      <c r="C41" s="177"/>
      <c r="D41" s="177"/>
      <c r="E41" s="177"/>
      <c r="F41" s="154"/>
      <c r="G41" s="154"/>
    </row>
    <row r="42" spans="1:7" ht="15">
      <c r="A42" s="150" t="s">
        <v>22</v>
      </c>
      <c r="B42" s="178" t="s">
        <v>23</v>
      </c>
      <c r="C42" s="179">
        <f aca="true" t="shared" si="1" ref="C42:C45">G14</f>
        <v>148</v>
      </c>
      <c r="D42" s="179">
        <f>Preventivo!F19</f>
        <v>0</v>
      </c>
      <c r="E42" s="153">
        <f>Preventivo!G19</f>
        <v>0</v>
      </c>
      <c r="F42" s="160">
        <f>G14*30</f>
        <v>4440</v>
      </c>
      <c r="G42" s="160"/>
    </row>
    <row r="43" spans="1:7" ht="15">
      <c r="A43" s="159" t="s">
        <v>24</v>
      </c>
      <c r="B43" s="178" t="s">
        <v>23</v>
      </c>
      <c r="C43" s="179">
        <f t="shared" si="1"/>
        <v>0</v>
      </c>
      <c r="D43" s="179">
        <f>Preventivo!F20</f>
        <v>0</v>
      </c>
      <c r="E43" s="153">
        <f>Preventivo!G20</f>
        <v>0</v>
      </c>
      <c r="F43" s="160">
        <f>G15*40</f>
        <v>0</v>
      </c>
      <c r="G43" s="160"/>
    </row>
    <row r="44" spans="1:7" ht="15">
      <c r="A44" s="159" t="s">
        <v>25</v>
      </c>
      <c r="B44" s="178" t="s">
        <v>23</v>
      </c>
      <c r="C44" s="179">
        <f t="shared" si="1"/>
        <v>0</v>
      </c>
      <c r="D44" s="179">
        <f>Preventivo!F21</f>
        <v>0</v>
      </c>
      <c r="E44" s="153">
        <f>Preventivo!G21</f>
        <v>0</v>
      </c>
      <c r="F44" s="160">
        <f>G16*50</f>
        <v>0</v>
      </c>
      <c r="G44" s="160"/>
    </row>
    <row r="45" spans="1:7" ht="16.5">
      <c r="A45" s="159" t="s">
        <v>26</v>
      </c>
      <c r="B45" s="178" t="s">
        <v>23</v>
      </c>
      <c r="C45" s="179">
        <f t="shared" si="1"/>
        <v>0</v>
      </c>
      <c r="D45" s="179">
        <f>Preventivo!F22</f>
        <v>0</v>
      </c>
      <c r="E45" s="153">
        <f>Preventivo!G22</f>
        <v>0</v>
      </c>
      <c r="F45" s="160">
        <f>G17*120</f>
        <v>0</v>
      </c>
      <c r="G45" s="160"/>
    </row>
    <row r="46" spans="1:7" ht="16.5">
      <c r="A46" s="159" t="s">
        <v>27</v>
      </c>
      <c r="B46" s="178" t="s">
        <v>23</v>
      </c>
      <c r="C46" s="179">
        <f>C25</f>
        <v>0</v>
      </c>
      <c r="D46" s="179">
        <f>Preventivo!F23</f>
        <v>0</v>
      </c>
      <c r="E46" s="153">
        <f>Preventivo!G23</f>
        <v>0</v>
      </c>
      <c r="F46" s="180">
        <f>C25*30</f>
        <v>0</v>
      </c>
      <c r="G46" s="180"/>
    </row>
    <row r="47" spans="1:7" ht="15" customHeight="1">
      <c r="A47" s="159" t="s">
        <v>28</v>
      </c>
      <c r="B47" s="178" t="s">
        <v>23</v>
      </c>
      <c r="C47" s="179">
        <f aca="true" t="shared" si="2" ref="C47:C49">G18</f>
        <v>0</v>
      </c>
      <c r="D47" s="179">
        <f>Preventivo!F24</f>
        <v>0</v>
      </c>
      <c r="E47" s="153">
        <f>Preventivo!G24</f>
        <v>0</v>
      </c>
      <c r="F47" s="160">
        <f>G18*5</f>
        <v>0</v>
      </c>
      <c r="G47" s="160"/>
    </row>
    <row r="48" spans="1:7" ht="15" customHeight="1">
      <c r="A48" s="159" t="s">
        <v>29</v>
      </c>
      <c r="B48" s="178" t="s">
        <v>30</v>
      </c>
      <c r="C48" s="179">
        <f t="shared" si="2"/>
        <v>2</v>
      </c>
      <c r="D48" s="179">
        <f>Preventivo!F25</f>
        <v>0</v>
      </c>
      <c r="E48" s="153">
        <f>Preventivo!G25</f>
        <v>0</v>
      </c>
      <c r="F48" s="160">
        <f>G19*35</f>
        <v>70</v>
      </c>
      <c r="G48" s="160"/>
    </row>
    <row r="49" spans="1:7" ht="15" customHeight="1">
      <c r="A49" s="159" t="s">
        <v>31</v>
      </c>
      <c r="B49" s="178" t="s">
        <v>30</v>
      </c>
      <c r="C49" s="179">
        <f t="shared" si="2"/>
        <v>22</v>
      </c>
      <c r="D49" s="179">
        <f>Preventivo!F26</f>
        <v>0</v>
      </c>
      <c r="E49" s="153">
        <f>Preventivo!G26</f>
        <v>0</v>
      </c>
      <c r="F49" s="160">
        <f>G20*45</f>
        <v>990</v>
      </c>
      <c r="G49" s="160"/>
    </row>
    <row r="50" spans="1:7" ht="15.75" customHeight="1">
      <c r="A50" s="159"/>
      <c r="B50" s="156"/>
      <c r="C50" s="157"/>
      <c r="D50" s="161" t="s">
        <v>32</v>
      </c>
      <c r="E50" s="162">
        <f>SUM(E42:E49)</f>
        <v>0</v>
      </c>
      <c r="F50" s="181"/>
      <c r="G50" s="181"/>
    </row>
    <row r="51" spans="1:7" ht="15" customHeight="1">
      <c r="A51" s="159"/>
      <c r="B51" s="156"/>
      <c r="C51" s="157"/>
      <c r="D51" s="182" t="s">
        <v>18</v>
      </c>
      <c r="E51" s="153">
        <f>Preventivo!$G$28</f>
        <v>0</v>
      </c>
      <c r="F51" s="181"/>
      <c r="G51" s="181"/>
    </row>
    <row r="52" spans="1:7" ht="15.75" customHeight="1">
      <c r="A52" s="168"/>
      <c r="B52" s="170"/>
      <c r="C52" s="170"/>
      <c r="D52" s="171" t="s">
        <v>33</v>
      </c>
      <c r="E52" s="162">
        <f>E50-E51</f>
        <v>0</v>
      </c>
      <c r="F52" s="183">
        <f>SUM(F42:F49)</f>
        <v>5500</v>
      </c>
      <c r="G52" s="183"/>
    </row>
    <row r="53" spans="1:7" ht="15.75" customHeight="1">
      <c r="A53" s="159"/>
      <c r="B53" s="157"/>
      <c r="C53" s="100"/>
      <c r="D53" s="161"/>
      <c r="E53" s="100"/>
      <c r="F53" s="181"/>
      <c r="G53" s="181"/>
    </row>
    <row r="54" spans="1:7" ht="15.75" customHeight="1">
      <c r="A54" s="159" t="s">
        <v>90</v>
      </c>
      <c r="B54" s="157"/>
      <c r="C54" s="100"/>
      <c r="D54" s="161"/>
      <c r="E54" s="184">
        <f>Preventivo!$G$32</f>
        <v>0</v>
      </c>
      <c r="F54" s="181"/>
      <c r="G54" s="181"/>
    </row>
    <row r="55" spans="1:7" ht="15.75" customHeight="1">
      <c r="A55" s="168"/>
      <c r="B55" s="169"/>
      <c r="C55" s="170"/>
      <c r="D55" s="171" t="s">
        <v>35</v>
      </c>
      <c r="E55" s="162">
        <f>E54</f>
        <v>0</v>
      </c>
      <c r="F55" s="185">
        <f>(F52+F39)*4/100</f>
        <v>529.4113786545662</v>
      </c>
      <c r="G55" s="185"/>
    </row>
    <row r="56" spans="1:7" ht="15.75">
      <c r="A56" s="159"/>
      <c r="B56" s="96"/>
      <c r="C56" s="100"/>
      <c r="D56" s="186"/>
      <c r="E56" s="100"/>
      <c r="F56" s="181"/>
      <c r="G56" s="181"/>
    </row>
    <row r="57" spans="1:7" ht="15.75">
      <c r="A57" s="187"/>
      <c r="B57" s="188"/>
      <c r="C57" s="188"/>
      <c r="D57" s="189" t="s">
        <v>37</v>
      </c>
      <c r="E57" s="190">
        <f>E39+E52+E55</f>
        <v>0</v>
      </c>
      <c r="F57" s="191">
        <f>F39+F52+F55</f>
        <v>13764.69584501872</v>
      </c>
      <c r="G57" s="191"/>
    </row>
    <row r="58" spans="1:7" ht="15.75">
      <c r="A58" s="192"/>
      <c r="B58" s="100"/>
      <c r="C58" s="100"/>
      <c r="D58" s="100"/>
      <c r="E58" s="100"/>
      <c r="F58" s="154"/>
      <c r="G58" s="154"/>
    </row>
    <row r="59" spans="1:7" ht="15.75">
      <c r="A59" s="193" t="s">
        <v>38</v>
      </c>
      <c r="B59" s="194"/>
      <c r="C59" s="194"/>
      <c r="D59" s="194"/>
      <c r="E59" s="194"/>
      <c r="F59" s="154"/>
      <c r="G59" s="154"/>
    </row>
    <row r="60" spans="1:7" ht="15">
      <c r="A60" s="150" t="s">
        <v>38</v>
      </c>
      <c r="B60" s="195"/>
      <c r="C60" s="195"/>
      <c r="D60" s="196"/>
      <c r="E60" s="197"/>
      <c r="F60" s="154"/>
      <c r="G60" s="154"/>
    </row>
    <row r="61" spans="1:7" ht="15.75">
      <c r="A61" s="159"/>
      <c r="B61" s="100"/>
      <c r="C61" s="100"/>
      <c r="D61" s="186"/>
      <c r="E61" s="197">
        <f>Preventivo!$G$37</f>
        <v>0</v>
      </c>
      <c r="F61" s="154"/>
      <c r="G61" s="154"/>
    </row>
    <row r="62" spans="1:7" ht="15">
      <c r="A62" s="159"/>
      <c r="B62" s="100"/>
      <c r="C62" s="100"/>
      <c r="D62" s="198" t="s">
        <v>91</v>
      </c>
      <c r="E62" s="197">
        <f>Preventivo!$G$38</f>
        <v>0</v>
      </c>
      <c r="F62" s="154"/>
      <c r="G62" s="154"/>
    </row>
    <row r="63" spans="1:7" ht="15.75">
      <c r="A63" s="199"/>
      <c r="B63" s="188"/>
      <c r="C63" s="188"/>
      <c r="D63" s="189" t="s">
        <v>40</v>
      </c>
      <c r="E63" s="200">
        <f>E61-E62</f>
        <v>0</v>
      </c>
      <c r="F63" s="191">
        <f>IF(C19=0,0,2000+C19)</f>
        <v>0</v>
      </c>
      <c r="G63" s="191"/>
    </row>
    <row r="64" spans="1:7" ht="15.75">
      <c r="A64" s="159"/>
      <c r="B64" s="100"/>
      <c r="C64" s="100"/>
      <c r="D64" s="186"/>
      <c r="E64" s="100"/>
      <c r="F64" s="154"/>
      <c r="G64" s="154"/>
    </row>
    <row r="65" spans="1:7" ht="15.75">
      <c r="A65" s="159" t="s">
        <v>41</v>
      </c>
      <c r="B65" s="100"/>
      <c r="C65" s="100"/>
      <c r="D65" s="186"/>
      <c r="E65" s="184">
        <f>Preventivo!$G$42</f>
        <v>0</v>
      </c>
      <c r="F65" s="154"/>
      <c r="G65" s="154"/>
    </row>
    <row r="66" spans="1:7" ht="15.75">
      <c r="A66" s="201"/>
      <c r="B66" s="170"/>
      <c r="C66" s="170"/>
      <c r="D66" s="171" t="s">
        <v>42</v>
      </c>
      <c r="E66" s="200">
        <f>E65</f>
        <v>0</v>
      </c>
      <c r="F66" s="191">
        <f>(F63+F53)*4/100</f>
        <v>0</v>
      </c>
      <c r="G66" s="191"/>
    </row>
    <row r="67" spans="1:7" ht="15.75">
      <c r="A67" s="192"/>
      <c r="B67" s="100"/>
      <c r="C67" s="100"/>
      <c r="D67" s="186"/>
      <c r="E67" s="100"/>
      <c r="F67" s="154"/>
      <c r="G67" s="154"/>
    </row>
    <row r="68" spans="1:7" ht="15.75">
      <c r="A68" s="201"/>
      <c r="B68" s="170"/>
      <c r="C68" s="170"/>
      <c r="D68" s="202" t="s">
        <v>43</v>
      </c>
      <c r="E68" s="200">
        <f>E66+E63</f>
        <v>0</v>
      </c>
      <c r="F68" s="191">
        <f>SUM(F63:F66)</f>
        <v>0</v>
      </c>
      <c r="G68" s="191"/>
    </row>
    <row r="69" spans="1:7" ht="15.75">
      <c r="A69" s="192"/>
      <c r="B69" s="100"/>
      <c r="C69" s="100"/>
      <c r="D69" s="186"/>
      <c r="E69" s="203"/>
      <c r="F69" s="154"/>
      <c r="G69" s="154"/>
    </row>
    <row r="70" spans="1:7" ht="15.75">
      <c r="A70" s="192"/>
      <c r="B70" s="100"/>
      <c r="C70" s="100"/>
      <c r="D70" s="186"/>
      <c r="E70" s="203"/>
      <c r="F70" s="154"/>
      <c r="G70" s="154"/>
    </row>
    <row r="71" spans="1:7" ht="16.5">
      <c r="A71" s="204"/>
      <c r="B71" s="205"/>
      <c r="C71" s="205"/>
      <c r="D71" s="206" t="s">
        <v>92</v>
      </c>
      <c r="E71" s="207">
        <f>E68+E57</f>
        <v>0</v>
      </c>
      <c r="F71" s="208">
        <f>F68+F57</f>
        <v>13764.69584501872</v>
      </c>
      <c r="G71" s="208"/>
    </row>
    <row r="72" spans="1:5" ht="15.75">
      <c r="A72" s="186"/>
      <c r="D72" s="186"/>
      <c r="E72" s="209"/>
    </row>
    <row r="73" ht="15">
      <c r="A73" s="210" t="s">
        <v>51</v>
      </c>
    </row>
    <row r="74" ht="25.5" customHeight="1"/>
    <row r="75" spans="1:7" ht="14.25" customHeight="1">
      <c r="A75" s="211" t="s">
        <v>93</v>
      </c>
      <c r="B75" s="211"/>
      <c r="C75" s="211" t="s">
        <v>94</v>
      </c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4.25" customHeight="1">
      <c r="A78" s="211"/>
      <c r="B78" s="211"/>
      <c r="C78" s="211"/>
      <c r="D78" s="211"/>
      <c r="E78" s="211"/>
      <c r="F78" s="211"/>
      <c r="G78" s="211"/>
    </row>
    <row r="79" spans="1:7" ht="14.25" customHeight="1">
      <c r="A79" s="211"/>
      <c r="B79" s="211"/>
      <c r="C79" s="211"/>
      <c r="D79" s="211"/>
      <c r="E79" s="211"/>
      <c r="F79" s="211"/>
      <c r="G79" s="211"/>
    </row>
    <row r="80" spans="1:7" ht="15">
      <c r="A80" s="211"/>
      <c r="B80" s="211"/>
      <c r="C80" s="211"/>
      <c r="D80" s="211"/>
      <c r="E80" s="211"/>
      <c r="F80" s="211"/>
      <c r="G80" s="211"/>
    </row>
  </sheetData>
  <sheetProtection password="DEE5" sheet="1"/>
  <mergeCells count="60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70"/>
    <mergeCell ref="F71:G71"/>
    <mergeCell ref="A75:B80"/>
    <mergeCell ref="C75:G80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pr30985</dc:creator>
  <cp:keywords/>
  <dc:description/>
  <cp:lastModifiedBy/>
  <cp:lastPrinted>2015-06-03T10:43:27Z</cp:lastPrinted>
  <dcterms:created xsi:type="dcterms:W3CDTF">2014-07-09T06:50:28Z</dcterms:created>
  <dcterms:modified xsi:type="dcterms:W3CDTF">2024-07-29T13:59:10Z</dcterms:modified>
  <cp:category/>
  <cp:version/>
  <cp:contentType/>
  <cp:contentStatus/>
  <cp:revision>9</cp:revision>
</cp:coreProperties>
</file>