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eventivo" sheetId="1" state="visible" r:id="rId2"/>
    <sheet name="Scheda tecnica" sheetId="2" state="visible" r:id="rId3"/>
    <sheet name="Scheda tecnica x liquidazione" sheetId="3" state="visible" r:id="rId4"/>
    <sheet name="istruttoria" sheetId="4" state="visible" r:id="rId5"/>
  </sheets>
  <definedNames>
    <definedName function="false" hidden="false" localSheetId="0" name="_xlnm.Print_Area" vbProcedure="false">Preventivo!$A$1:$G$66</definedName>
    <definedName function="false" hidden="false" localSheetId="1" name="_xlnm.Print_Area" vbProcedure="false">'Scheda tecnica'!$A$1:$G$83</definedName>
    <definedName function="false" hidden="false" localSheetId="2" name="_xlnm.Print_Area" vbProcedure="false">'Scheda tecnica x liquidazione'!$A$1:$G$85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<sst xmlns="http://schemas.openxmlformats.org/spreadsheetml/2006/main" count="298" uniqueCount="101">
  <si>
    <t xml:space="preserve">PREVENTIVO DI SPESA</t>
  </si>
  <si>
    <r>
      <rPr>
        <sz val="10"/>
        <rFont val="Arial"/>
        <family val="0"/>
        <charset val="1"/>
      </rPr>
      <t xml:space="preserve">Piano di Gestione Forestale Aziendale </t>
    </r>
    <r>
      <rPr>
        <sz val="12"/>
        <rFont val="Arial"/>
        <family val="2"/>
        <charset val="1"/>
      </rPr>
      <t xml:space="preserve">Comune di Segonzano</t>
    </r>
  </si>
  <si>
    <t xml:space="preserve">Unità</t>
  </si>
  <si>
    <t xml:space="preserve">Quantità</t>
  </si>
  <si>
    <t xml:space="preserve">importo unitario</t>
  </si>
  <si>
    <t xml:space="preserve">importo totale</t>
  </si>
  <si>
    <t xml:space="preserve">1.</t>
  </si>
  <si>
    <t xml:space="preserve">Competenze tecniche</t>
  </si>
  <si>
    <t xml:space="preserve">Relazione e descrizione popolamenti</t>
  </si>
  <si>
    <t xml:space="preserve">fustaia di produzione</t>
  </si>
  <si>
    <t xml:space="preserve">ha</t>
  </si>
  <si>
    <t xml:space="preserve">ceduo di produzione</t>
  </si>
  <si>
    <t xml:space="preserve">bosco fuori produzione</t>
  </si>
  <si>
    <t xml:space="preserve">pascoli, alpi e improduttivi</t>
  </si>
  <si>
    <t xml:space="preserve">Cartografie</t>
  </si>
  <si>
    <t xml:space="preserve">Spese tecniche</t>
  </si>
  <si>
    <t xml:space="preserve">Diritti fissi</t>
  </si>
  <si>
    <t xml:space="preserve">competenze tecniche</t>
  </si>
  <si>
    <t xml:space="preserve">sconto eventuale</t>
  </si>
  <si>
    <t xml:space="preserve">competenze tecniche scontate (A)</t>
  </si>
  <si>
    <t xml:space="preserve">2.</t>
  </si>
  <si>
    <t xml:space="preserve">Rilievi</t>
  </si>
  <si>
    <t xml:space="preserve">Aree di saggio relascopiche/punti sondaggio rinnovazione</t>
  </si>
  <si>
    <t xml:space="preserve">n</t>
  </si>
  <si>
    <t xml:space="preserve">Aree di saggio relascopiche con ril.altezze</t>
  </si>
  <si>
    <t xml:space="preserve">Aree di saggio a raggio fisso</t>
  </si>
  <si>
    <t xml:space="preserve">Aree di saggio a raggio fisso con posiz.piante</t>
  </si>
  <si>
    <t xml:space="preserve">Punti di sondaggio IBP</t>
  </si>
  <si>
    <t xml:space="preserve">Rilievo Alberi modello per curva ipsometrica</t>
  </si>
  <si>
    <t xml:space="preserve">Georeferenziazione alberi modello</t>
  </si>
  <si>
    <t xml:space="preserve">Georeferenziazione confini</t>
  </si>
  <si>
    <t xml:space="preserve">km</t>
  </si>
  <si>
    <t xml:space="preserve">Segnatura confini</t>
  </si>
  <si>
    <t xml:space="preserve">totale rilievi</t>
  </si>
  <si>
    <t xml:space="preserve">Totale rilievi scontati (B)</t>
  </si>
  <si>
    <t xml:space="preserve">Contributi previdenziali obbligatori su competenze tecniche e rilievi</t>
  </si>
  <si>
    <t xml:space="preserve">Contributi previdenziali obbligatori (C)</t>
  </si>
  <si>
    <t xml:space="preserve">Contributi calcolati su voci:</t>
  </si>
  <si>
    <t xml:space="preserve">IMPORTO TOTALE DEL PIANO (A+B+C)</t>
  </si>
  <si>
    <t xml:space="preserve">Studio di incidenza</t>
  </si>
  <si>
    <t xml:space="preserve">studio di incidenza</t>
  </si>
  <si>
    <t xml:space="preserve">totale studio di incidenza scontato (D)</t>
  </si>
  <si>
    <t xml:space="preserve">Contributi previdenziali obbligatori su studio di incidenza</t>
  </si>
  <si>
    <t xml:space="preserve">Contributi previdenziali obbligatori (E)</t>
  </si>
  <si>
    <t xml:space="preserve">IMPORTO TOTALE DELLO STUDIO DI INCIDENZA (D+E)</t>
  </si>
  <si>
    <t xml:space="preserve">Altri contenuti dell'offerta</t>
  </si>
  <si>
    <t xml:space="preserve">IMPORTO TOTALE PREVENTIVO</t>
  </si>
  <si>
    <t xml:space="preserve">Sconto complessivo</t>
  </si>
  <si>
    <t xml:space="preserve">IMPORTO TOTALE PREVENTIVO SCONTATO (A+B+C+D+E)</t>
  </si>
  <si>
    <t xml:space="preserve">IVA</t>
  </si>
  <si>
    <t xml:space="preserve">TOTALE CON IVA</t>
  </si>
  <si>
    <t xml:space="preserve">FIRMA DEL TECNICO</t>
  </si>
  <si>
    <t xml:space="preserve">Data, </t>
  </si>
  <si>
    <t xml:space="preserve">SCHEDA TECNICO-INFORMATIVA RIASSUNTIVA</t>
  </si>
  <si>
    <t xml:space="preserve">BENEFICIARIO:</t>
  </si>
  <si>
    <t xml:space="preserve">Comune di Segonzano</t>
  </si>
  <si>
    <t xml:space="preserve">DATI DEL PIANO </t>
  </si>
  <si>
    <t xml:space="preserve">CODICE</t>
  </si>
  <si>
    <t xml:space="preserve">DENOMINAZIONE</t>
  </si>
  <si>
    <t xml:space="preserve">CODICE E  PROPRIETA' INCLUSE (per piani aggregati)</t>
  </si>
  <si>
    <t xml:space="preserve">QUANTITA' PER LA REDAZIONE</t>
  </si>
  <si>
    <t xml:space="preserve">SUPERFICIE TOTALE DEL PIANO</t>
  </si>
  <si>
    <t xml:space="preserve">AdS RELASCOPICHE/SONDAGGIO RINNOVAZIONE</t>
  </si>
  <si>
    <t xml:space="preserve">SUPERFICIE FUSTAIE DI PRODUZIONE</t>
  </si>
  <si>
    <t xml:space="preserve">AdS RELASCOPICHE CON RIL.ALT.</t>
  </si>
  <si>
    <t xml:space="preserve">SUPERFICIE CEDUI E GOV.M.DI PRODUZ.</t>
  </si>
  <si>
    <t xml:space="preserve">AdS RAGGIO FISSO</t>
  </si>
  <si>
    <t xml:space="preserve">SUPERFICIE BOSCHI NON PRODUTTIVI</t>
  </si>
  <si>
    <t xml:space="preserve">AdS RAGGIO FISSO CON POS.</t>
  </si>
  <si>
    <t xml:space="preserve">SUPERFICIE PASCOLI E IMPRODUTTIVI</t>
  </si>
  <si>
    <t xml:space="preserve">ALBERI MODELLO DA GEOREF.</t>
  </si>
  <si>
    <t xml:space="preserve">SUPERFICIE IN AREE NATURA 2000</t>
  </si>
  <si>
    <t xml:space="preserve">PUNTI SONDAGGIO IBP</t>
  </si>
  <si>
    <t xml:space="preserve">RIPRESA ATTUALE DELLA FUSTAIA</t>
  </si>
  <si>
    <r>
      <rPr>
        <sz val="12"/>
        <rFont val="Arial"/>
        <family val="0"/>
        <charset val="1"/>
      </rPr>
      <t xml:space="preserve">m</t>
    </r>
    <r>
      <rPr>
        <vertAlign val="superscript"/>
        <sz val="12"/>
        <rFont val="Arial"/>
        <family val="0"/>
        <charset val="1"/>
      </rPr>
      <t xml:space="preserve">3</t>
    </r>
  </si>
  <si>
    <t xml:space="preserve">ALBERI MODELLO PER CURVA IPSO</t>
  </si>
  <si>
    <t xml:space="preserve">RIPRESA ATTUALE DEL CEDUO</t>
  </si>
  <si>
    <t xml:space="preserve">GEOREFERENZIAZIONE CONFINI</t>
  </si>
  <si>
    <t xml:space="preserve">PIANO MARGINALE (SI/NO)</t>
  </si>
  <si>
    <t xml:space="preserve">SEGNATURA CONFINI</t>
  </si>
  <si>
    <t xml:space="preserve">SI</t>
  </si>
  <si>
    <t xml:space="preserve">PRIMA COMPILAZIONE DEL PIANO (SI/NO)</t>
  </si>
  <si>
    <t xml:space="preserve">NO</t>
  </si>
  <si>
    <t xml:space="preserve">PIANO AGGREGATO (SI/NO)</t>
  </si>
  <si>
    <t xml:space="preserve">PROPRIETA' ASSOCIATA (SI/NO)</t>
  </si>
  <si>
    <t xml:space="preserve">PROPRIETA' CERTIFICATA (SI/NO)</t>
  </si>
  <si>
    <t xml:space="preserve">RELAZIONE DI INCIDENZA (SI/NO)</t>
  </si>
  <si>
    <t xml:space="preserve">N. COPIE DEL PIANO</t>
  </si>
  <si>
    <t xml:space="preserve">VOCE</t>
  </si>
  <si>
    <t xml:space="preserve">Spesa massima ammissibile</t>
  </si>
  <si>
    <t xml:space="preserve">Alberi modello per curva ipsometrica</t>
  </si>
  <si>
    <t xml:space="preserve">Contributi previdenziali obbligatori su redazione piano</t>
  </si>
  <si>
    <t xml:space="preserve">Sconto eventuale</t>
  </si>
  <si>
    <t xml:space="preserve">IMPORTO TOTALE PREVENTIVO (A+B+C+D+E)</t>
  </si>
  <si>
    <t xml:space="preserve">Firma del proprietario/rappresentante della proprietà</t>
  </si>
  <si>
    <t xml:space="preserve">Firma del tecnico incaricato</t>
  </si>
  <si>
    <t xml:space="preserve">AdS RELASCOPICHE</t>
  </si>
  <si>
    <t xml:space="preserve">PUNTI SONDAGGIO RINNOVAZIONE</t>
  </si>
  <si>
    <t xml:space="preserve">PENALITA’ APPLICATE (F)</t>
  </si>
  <si>
    <t xml:space="preserve">€</t>
  </si>
  <si>
    <t xml:space="preserve">IMPORTO TOTALE PREVENTIVO (A+B+C-F+D+E)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</si>
</sst>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&quot; € &quot;* #,##0.00\ ;&quot;-€ &quot;* #,##0.00\ ;&quot; € &quot;* \-00\ ;@\ "/>
    <numFmt numFmtId="166" formatCode="General"/>
    <numFmt numFmtId="167" formatCode="0%"/>
    <numFmt numFmtId="168" formatCode="0.0%"/>
    <numFmt numFmtId="169" formatCode="* #,##0.00\ ;\-* #,##0.00\ ;* \-00\ ;@\ "/>
    <numFmt numFmtId="170" formatCode="#,##0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name val="Arial"/>
      <family val="2"/>
      <charset val="1"/>
    </font>
    <font>
      <sz val="12"/>
      <name val="Arial"/>
      <family val="2"/>
      <charset val="1"/>
    </font>
    <font>
      <b val="true"/>
      <sz val="10"/>
      <name val="Arial"/>
      <family val="2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0"/>
      <charset val="1"/>
    </font>
    <font>
      <vertAlign val="superscript"/>
      <sz val="12"/>
      <name val="Arial"/>
      <family val="0"/>
      <charset val="1"/>
    </font>
    <font>
      <sz val="12"/>
      <color rgb="FF969696"/>
      <name val="Arial"/>
      <family val="2"/>
      <charset val="1"/>
    </font>
    <font>
      <sz val="12"/>
      <color rgb="FFFFFFFF"/>
      <name val="Arial"/>
      <family val="2"/>
      <charset val="1"/>
    </font>
    <font>
      <sz val="10"/>
      <color rgb="FFFFFFFF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CCCCCC"/>
        <bgColor rgb="FFC0C0C0"/>
      </patternFill>
    </fill>
  </fills>
  <borders count="4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7" fillId="0" borderId="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7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8" fillId="2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2" borderId="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0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8" fillId="2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8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1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3" borderId="1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2" borderId="1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7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1" fillId="0" borderId="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3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2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2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3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3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2" fillId="3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4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4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4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4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4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4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5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5" borderId="4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5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3515625" defaultRowHeight="12.75" zeroHeight="false" outlineLevelRow="0" outlineLevelCol="0"/>
  <cols>
    <col collapsed="false" customWidth="true" hidden="false" outlineLevel="0" max="1" min="1" style="1" width="3.37"/>
    <col collapsed="false" customWidth="true" hidden="false" outlineLevel="0" max="2" min="2" style="1" width="31.51"/>
    <col collapsed="false" customWidth="true" hidden="false" outlineLevel="0" max="3" min="3" style="1" width="30.51"/>
    <col collapsed="false" customWidth="true" hidden="false" outlineLevel="0" max="4" min="4" style="1" width="6.8"/>
    <col collapsed="false" customWidth="true" hidden="false" outlineLevel="0" max="5" min="5" style="1" width="8.66"/>
    <col collapsed="false" customWidth="true" hidden="false" outlineLevel="0" max="6" min="6" style="1" width="10.66"/>
    <col collapsed="false" customWidth="true" hidden="false" outlineLevel="0" max="7" min="7" style="1" width="14.94"/>
    <col collapsed="false" customWidth="true" hidden="false" outlineLevel="0" max="257" min="8" style="1" width="9.09"/>
    <col collapsed="false" customWidth="true" hidden="false" outlineLevel="0" max="1024" min="258" style="2" width="9.09"/>
  </cols>
  <sheetData>
    <row r="1" customFormat="false" ht="15" hidden="false" customHeight="true" outlineLevel="0" collapsed="false">
      <c r="B1" s="3" t="s">
        <v>0</v>
      </c>
      <c r="C1" s="3"/>
      <c r="D1" s="3"/>
      <c r="E1" s="3"/>
      <c r="F1" s="3"/>
      <c r="G1" s="3"/>
    </row>
    <row r="2" customFormat="false" ht="14.65" hidden="false" customHeight="true" outlineLevel="0" collapsed="false">
      <c r="B2" s="4" t="s">
        <v>1</v>
      </c>
      <c r="C2" s="4"/>
      <c r="D2" s="4"/>
      <c r="E2" s="4"/>
      <c r="F2" s="4"/>
      <c r="G2" s="4"/>
    </row>
    <row r="3" customFormat="false" ht="25.35" hidden="false" customHeight="true" outlineLevel="0" collapsed="false">
      <c r="B3" s="5"/>
      <c r="C3" s="5"/>
      <c r="D3" s="5" t="s">
        <v>2</v>
      </c>
      <c r="E3" s="5" t="s">
        <v>3</v>
      </c>
      <c r="F3" s="5" t="s">
        <v>4</v>
      </c>
      <c r="G3" s="5" t="s">
        <v>5</v>
      </c>
    </row>
    <row r="4" customFormat="false" ht="12.75" hidden="false" customHeight="true" outlineLevel="0" collapsed="false">
      <c r="A4" s="6" t="s">
        <v>6</v>
      </c>
      <c r="B4" s="7" t="s">
        <v>7</v>
      </c>
      <c r="C4" s="7"/>
      <c r="D4" s="7"/>
      <c r="E4" s="7"/>
      <c r="F4" s="7"/>
      <c r="G4" s="7"/>
    </row>
    <row r="5" customFormat="false" ht="14.65" hidden="false" customHeight="true" outlineLevel="0" collapsed="false">
      <c r="B5" s="8" t="s">
        <v>8</v>
      </c>
      <c r="C5" s="9"/>
      <c r="D5" s="10"/>
      <c r="E5" s="11"/>
      <c r="F5" s="12"/>
      <c r="G5" s="13"/>
    </row>
    <row r="6" customFormat="false" ht="14.65" hidden="false" customHeight="true" outlineLevel="0" collapsed="false">
      <c r="B6" s="14"/>
      <c r="C6" s="15" t="s">
        <v>9</v>
      </c>
      <c r="D6" s="16" t="s">
        <v>10</v>
      </c>
      <c r="E6" s="17" t="n">
        <f aca="false">'Scheda tecnica'!C15</f>
        <v>1054</v>
      </c>
      <c r="F6" s="18"/>
      <c r="G6" s="19"/>
    </row>
    <row r="7" customFormat="false" ht="14.65" hidden="false" customHeight="true" outlineLevel="0" collapsed="false">
      <c r="B7" s="14"/>
      <c r="C7" s="15" t="s">
        <v>11</v>
      </c>
      <c r="D7" s="16" t="s">
        <v>10</v>
      </c>
      <c r="E7" s="17" t="n">
        <f aca="false">'Scheda tecnica'!C16</f>
        <v>22</v>
      </c>
      <c r="F7" s="18"/>
      <c r="G7" s="19"/>
    </row>
    <row r="8" customFormat="false" ht="14.65" hidden="false" customHeight="true" outlineLevel="0" collapsed="false">
      <c r="B8" s="14"/>
      <c r="C8" s="15" t="s">
        <v>12</v>
      </c>
      <c r="D8" s="16" t="s">
        <v>10</v>
      </c>
      <c r="E8" s="17" t="n">
        <f aca="false">'Scheda tecnica'!C17</f>
        <v>149</v>
      </c>
      <c r="F8" s="18"/>
      <c r="G8" s="19"/>
    </row>
    <row r="9" customFormat="false" ht="14.65" hidden="false" customHeight="true" outlineLevel="0" collapsed="false">
      <c r="B9" s="14"/>
      <c r="C9" s="15" t="s">
        <v>13</v>
      </c>
      <c r="D9" s="16" t="s">
        <v>10</v>
      </c>
      <c r="E9" s="17" t="n">
        <f aca="false">'Scheda tecnica'!C18</f>
        <v>24</v>
      </c>
      <c r="F9" s="18"/>
      <c r="G9" s="19"/>
    </row>
    <row r="10" customFormat="false" ht="14.65" hidden="false" customHeight="true" outlineLevel="0" collapsed="false">
      <c r="B10" s="14" t="s">
        <v>14</v>
      </c>
      <c r="C10" s="20"/>
      <c r="D10" s="16" t="s">
        <v>10</v>
      </c>
      <c r="E10" s="17" t="n">
        <f aca="false">SUM(E6:E9)</f>
        <v>1249</v>
      </c>
      <c r="F10" s="21"/>
      <c r="G10" s="19"/>
    </row>
    <row r="11" customFormat="false" ht="14.65" hidden="false" customHeight="true" outlineLevel="0" collapsed="false">
      <c r="B11" s="22" t="s">
        <v>15</v>
      </c>
      <c r="C11" s="23"/>
      <c r="D11" s="24"/>
      <c r="E11" s="21"/>
      <c r="F11" s="21"/>
      <c r="G11" s="19"/>
    </row>
    <row r="12" customFormat="false" ht="14.65" hidden="false" customHeight="true" outlineLevel="0" collapsed="false">
      <c r="B12" s="22" t="s">
        <v>16</v>
      </c>
      <c r="C12" s="23"/>
      <c r="D12" s="24" t="s">
        <v>10</v>
      </c>
      <c r="E12" s="25"/>
      <c r="F12" s="21"/>
      <c r="G12" s="19"/>
    </row>
    <row r="13" customFormat="false" ht="14.65" hidden="false" customHeight="true" outlineLevel="0" collapsed="false">
      <c r="B13" s="14"/>
      <c r="C13" s="20"/>
      <c r="D13" s="16"/>
      <c r="E13" s="26"/>
      <c r="F13" s="27" t="s">
        <v>17</v>
      </c>
      <c r="G13" s="28" t="n">
        <f aca="false">SUM(G5:G12)</f>
        <v>0</v>
      </c>
    </row>
    <row r="14" customFormat="false" ht="14.65" hidden="false" customHeight="true" outlineLevel="0" collapsed="false">
      <c r="B14" s="29"/>
      <c r="C14" s="30"/>
      <c r="D14" s="31" t="n">
        <f aca="false">IF(G14&gt;0,G14/G13,0)</f>
        <v>0</v>
      </c>
      <c r="E14" s="17"/>
      <c r="F14" s="32" t="s">
        <v>18</v>
      </c>
      <c r="G14" s="33"/>
    </row>
    <row r="15" customFormat="false" ht="14.65" hidden="false" customHeight="true" outlineLevel="0" collapsed="false">
      <c r="B15" s="34"/>
      <c r="C15" s="35"/>
      <c r="D15" s="36"/>
      <c r="E15" s="37"/>
      <c r="F15" s="38" t="s">
        <v>19</v>
      </c>
      <c r="G15" s="39" t="n">
        <f aca="false">G13-G14</f>
        <v>0</v>
      </c>
    </row>
    <row r="16" customFormat="false" ht="14.65" hidden="false" customHeight="true" outlineLevel="0" collapsed="false">
      <c r="B16" s="23"/>
      <c r="C16" s="23"/>
      <c r="D16" s="24"/>
      <c r="E16" s="21"/>
      <c r="F16" s="40"/>
      <c r="G16" s="41"/>
      <c r="H16" s="23"/>
    </row>
    <row r="17" customFormat="false" ht="25.35" hidden="false" customHeight="true" outlineLevel="0" collapsed="false">
      <c r="B17" s="40"/>
      <c r="C17" s="40"/>
      <c r="D17" s="42" t="s">
        <v>2</v>
      </c>
      <c r="E17" s="42" t="s">
        <v>3</v>
      </c>
      <c r="F17" s="42" t="s">
        <v>4</v>
      </c>
      <c r="G17" s="42" t="s">
        <v>5</v>
      </c>
      <c r="H17" s="23"/>
    </row>
    <row r="18" customFormat="false" ht="14.65" hidden="false" customHeight="true" outlineLevel="0" collapsed="false">
      <c r="A18" s="6" t="s">
        <v>20</v>
      </c>
      <c r="B18" s="43" t="s">
        <v>21</v>
      </c>
      <c r="C18" s="43"/>
      <c r="D18" s="43"/>
      <c r="E18" s="43"/>
      <c r="F18" s="43"/>
      <c r="G18" s="43"/>
      <c r="H18" s="23"/>
    </row>
    <row r="19" customFormat="false" ht="14.65" hidden="false" customHeight="true" outlineLevel="0" collapsed="false">
      <c r="B19" s="8" t="s">
        <v>22</v>
      </c>
      <c r="C19" s="44"/>
      <c r="D19" s="45" t="s">
        <v>23</v>
      </c>
      <c r="E19" s="46" t="n">
        <f aca="false">'Scheda tecnica'!G14</f>
        <v>597</v>
      </c>
      <c r="F19" s="47"/>
      <c r="G19" s="19"/>
    </row>
    <row r="20" customFormat="false" ht="14.65" hidden="false" customHeight="true" outlineLevel="0" collapsed="false">
      <c r="B20" s="14" t="s">
        <v>24</v>
      </c>
      <c r="C20" s="48"/>
      <c r="D20" s="45" t="s">
        <v>23</v>
      </c>
      <c r="E20" s="46" t="n">
        <f aca="false">'Scheda tecnica'!G15</f>
        <v>0</v>
      </c>
      <c r="F20" s="47"/>
      <c r="G20" s="19"/>
    </row>
    <row r="21" customFormat="false" ht="14.65" hidden="false" customHeight="true" outlineLevel="0" collapsed="false">
      <c r="B21" s="14" t="s">
        <v>25</v>
      </c>
      <c r="C21" s="48"/>
      <c r="D21" s="45" t="s">
        <v>23</v>
      </c>
      <c r="E21" s="46" t="n">
        <f aca="false">'Scheda tecnica'!G16</f>
        <v>0</v>
      </c>
      <c r="F21" s="47"/>
      <c r="G21" s="19"/>
    </row>
    <row r="22" customFormat="false" ht="14.65" hidden="false" customHeight="true" outlineLevel="0" collapsed="false">
      <c r="B22" s="14" t="s">
        <v>26</v>
      </c>
      <c r="C22" s="48"/>
      <c r="D22" s="45" t="s">
        <v>23</v>
      </c>
      <c r="E22" s="46" t="n">
        <f aca="false">'Scheda tecnica'!G17</f>
        <v>0</v>
      </c>
      <c r="F22" s="47"/>
      <c r="G22" s="19"/>
    </row>
    <row r="23" customFormat="false" ht="14.65" hidden="false" customHeight="true" outlineLevel="0" collapsed="false">
      <c r="B23" s="14" t="s">
        <v>27</v>
      </c>
      <c r="C23" s="48"/>
      <c r="D23" s="45" t="s">
        <v>23</v>
      </c>
      <c r="E23" s="46" t="n">
        <f aca="false">'Scheda tecnica'!G19</f>
        <v>294</v>
      </c>
      <c r="F23" s="47"/>
      <c r="G23" s="19"/>
    </row>
    <row r="24" customFormat="false" ht="14.65" hidden="false" customHeight="true" outlineLevel="0" collapsed="false">
      <c r="B24" s="14" t="s">
        <v>28</v>
      </c>
      <c r="C24" s="48"/>
      <c r="D24" s="45" t="s">
        <v>23</v>
      </c>
      <c r="E24" s="46" t="n">
        <f aca="false">'Scheda tecnica'!G20</f>
        <v>30</v>
      </c>
      <c r="F24" s="47"/>
      <c r="G24" s="19"/>
    </row>
    <row r="25" customFormat="false" ht="14.65" hidden="false" customHeight="true" outlineLevel="0" collapsed="false">
      <c r="B25" s="14" t="s">
        <v>29</v>
      </c>
      <c r="C25" s="48"/>
      <c r="D25" s="45" t="s">
        <v>23</v>
      </c>
      <c r="E25" s="46" t="n">
        <f aca="false">'Scheda tecnica'!G18</f>
        <v>0</v>
      </c>
      <c r="F25" s="47"/>
      <c r="G25" s="19"/>
    </row>
    <row r="26" customFormat="false" ht="14.65" hidden="false" customHeight="true" outlineLevel="0" collapsed="false">
      <c r="B26" s="14" t="s">
        <v>30</v>
      </c>
      <c r="C26" s="48"/>
      <c r="D26" s="45" t="s">
        <v>31</v>
      </c>
      <c r="E26" s="46" t="n">
        <f aca="false">'Scheda tecnica'!G21</f>
        <v>7</v>
      </c>
      <c r="F26" s="47"/>
      <c r="G26" s="19"/>
    </row>
    <row r="27" customFormat="false" ht="14.65" hidden="false" customHeight="true" outlineLevel="0" collapsed="false">
      <c r="B27" s="14" t="s">
        <v>32</v>
      </c>
      <c r="C27" s="48"/>
      <c r="D27" s="45" t="s">
        <v>31</v>
      </c>
      <c r="E27" s="46" t="n">
        <f aca="false">'Scheda tecnica'!G22</f>
        <v>99</v>
      </c>
      <c r="F27" s="47"/>
      <c r="G27" s="19"/>
    </row>
    <row r="28" customFormat="false" ht="14.65" hidden="false" customHeight="true" outlineLevel="0" collapsed="false">
      <c r="B28" s="14"/>
      <c r="C28" s="20"/>
      <c r="D28" s="24"/>
      <c r="E28" s="26"/>
      <c r="F28" s="27" t="s">
        <v>33</v>
      </c>
      <c r="G28" s="28" t="n">
        <f aca="false">SUM(G19:G27)</f>
        <v>0</v>
      </c>
    </row>
    <row r="29" customFormat="false" ht="14.65" hidden="false" customHeight="true" outlineLevel="0" collapsed="false">
      <c r="B29" s="29"/>
      <c r="C29" s="30"/>
      <c r="D29" s="31" t="n">
        <f aca="false">IF(G29&gt;0,G29/G28,0)</f>
        <v>0</v>
      </c>
      <c r="E29" s="17"/>
      <c r="F29" s="32" t="s">
        <v>18</v>
      </c>
      <c r="G29" s="33"/>
    </row>
    <row r="30" customFormat="false" ht="14.65" hidden="false" customHeight="true" outlineLevel="0" collapsed="false">
      <c r="B30" s="34"/>
      <c r="C30" s="35"/>
      <c r="D30" s="37"/>
      <c r="E30" s="37"/>
      <c r="F30" s="38" t="s">
        <v>34</v>
      </c>
      <c r="G30" s="28" t="n">
        <f aca="false">G28-G29</f>
        <v>0</v>
      </c>
    </row>
    <row r="31" customFormat="false" ht="14.65" hidden="false" customHeight="true" outlineLevel="0" collapsed="false">
      <c r="A31" s="23"/>
      <c r="B31" s="23"/>
      <c r="C31" s="23"/>
      <c r="D31" s="21"/>
      <c r="E31" s="21"/>
      <c r="F31" s="40"/>
      <c r="G31" s="23"/>
      <c r="H31" s="23"/>
    </row>
    <row r="32" customFormat="false" ht="14.65" hidden="false" customHeight="true" outlineLevel="0" collapsed="false">
      <c r="A32" s="6" t="n">
        <v>3</v>
      </c>
      <c r="B32" s="49" t="s">
        <v>35</v>
      </c>
      <c r="C32" s="49"/>
      <c r="D32" s="26"/>
      <c r="E32" s="26"/>
      <c r="F32" s="27"/>
      <c r="G32" s="50"/>
      <c r="H32" s="23"/>
    </row>
    <row r="33" customFormat="false" ht="14.65" hidden="false" customHeight="true" outlineLevel="0" collapsed="false">
      <c r="B33" s="34"/>
      <c r="C33" s="35"/>
      <c r="D33" s="36"/>
      <c r="E33" s="37"/>
      <c r="F33" s="38" t="s">
        <v>36</v>
      </c>
      <c r="G33" s="51"/>
    </row>
    <row r="34" customFormat="false" ht="14.65" hidden="false" customHeight="true" outlineLevel="0" collapsed="false">
      <c r="B34" s="52" t="s">
        <v>37</v>
      </c>
      <c r="C34" s="52"/>
      <c r="D34" s="52"/>
      <c r="E34" s="52"/>
      <c r="F34" s="52"/>
      <c r="G34" s="52"/>
    </row>
    <row r="35" customFormat="false" ht="14.65" hidden="false" customHeight="true" outlineLevel="0" collapsed="false">
      <c r="B35" s="53"/>
      <c r="C35" s="54"/>
      <c r="D35" s="55"/>
      <c r="E35" s="55"/>
      <c r="F35" s="54" t="s">
        <v>38</v>
      </c>
      <c r="G35" s="56" t="n">
        <f aca="false">G15+G30+G33</f>
        <v>0</v>
      </c>
    </row>
    <row r="36" customFormat="false" ht="14.65" hidden="false" customHeight="true" outlineLevel="0" collapsed="false">
      <c r="B36" s="40"/>
      <c r="C36" s="40"/>
      <c r="D36" s="21"/>
      <c r="E36" s="21"/>
      <c r="F36" s="21"/>
      <c r="G36" s="21"/>
    </row>
    <row r="37" customFormat="false" ht="14.65" hidden="false" customHeight="true" outlineLevel="0" collapsed="false">
      <c r="A37" s="6" t="n">
        <v>4</v>
      </c>
      <c r="B37" s="57" t="s">
        <v>39</v>
      </c>
      <c r="C37" s="57"/>
      <c r="D37" s="57"/>
      <c r="E37" s="57"/>
      <c r="F37" s="57"/>
      <c r="G37" s="57"/>
    </row>
    <row r="38" customFormat="false" ht="14.65" hidden="false" customHeight="true" outlineLevel="0" collapsed="false">
      <c r="B38" s="58" t="s">
        <v>40</v>
      </c>
      <c r="C38" s="58"/>
      <c r="D38" s="58"/>
      <c r="E38" s="58"/>
      <c r="F38" s="58"/>
      <c r="G38" s="59"/>
    </row>
    <row r="39" customFormat="false" ht="14.65" hidden="false" customHeight="true" outlineLevel="0" collapsed="false">
      <c r="B39" s="8"/>
      <c r="C39" s="44"/>
      <c r="D39" s="60" t="n">
        <f aca="false">IF(G39&gt;0,G39/G38,0)</f>
        <v>0</v>
      </c>
      <c r="E39" s="61"/>
      <c r="F39" s="62" t="s">
        <v>18</v>
      </c>
      <c r="G39" s="63"/>
    </row>
    <row r="40" customFormat="false" ht="14.65" hidden="false" customHeight="true" outlineLevel="0" collapsed="false">
      <c r="B40" s="34"/>
      <c r="C40" s="64"/>
      <c r="D40" s="55"/>
      <c r="E40" s="55"/>
      <c r="F40" s="54" t="s">
        <v>41</v>
      </c>
      <c r="G40" s="65" t="n">
        <f aca="false">G38-G39</f>
        <v>0</v>
      </c>
    </row>
    <row r="41" customFormat="false" ht="14.65" hidden="false" customHeight="true" outlineLevel="0" collapsed="false">
      <c r="A41" s="23"/>
      <c r="B41" s="23"/>
      <c r="C41" s="23"/>
      <c r="D41" s="21"/>
      <c r="E41" s="21"/>
      <c r="F41" s="40"/>
      <c r="G41" s="21"/>
      <c r="H41" s="23"/>
    </row>
    <row r="42" customFormat="false" ht="14.65" hidden="false" customHeight="true" outlineLevel="0" collapsed="false">
      <c r="A42" s="40" t="n">
        <v>5</v>
      </c>
      <c r="B42" s="49" t="s">
        <v>42</v>
      </c>
      <c r="C42" s="49"/>
      <c r="D42" s="26"/>
      <c r="E42" s="26"/>
      <c r="F42" s="27"/>
      <c r="G42" s="66"/>
      <c r="H42" s="23"/>
    </row>
    <row r="43" customFormat="false" ht="14.65" hidden="false" customHeight="true" outlineLevel="0" collapsed="false">
      <c r="B43" s="67"/>
      <c r="C43" s="68"/>
      <c r="D43" s="37"/>
      <c r="E43" s="37"/>
      <c r="F43" s="38" t="s">
        <v>43</v>
      </c>
      <c r="G43" s="69"/>
    </row>
    <row r="44" customFormat="false" ht="14.65" hidden="false" customHeight="true" outlineLevel="0" collapsed="false">
      <c r="B44" s="70"/>
      <c r="C44" s="40"/>
      <c r="D44" s="21"/>
      <c r="E44" s="21"/>
      <c r="F44" s="40"/>
      <c r="G44" s="71"/>
    </row>
    <row r="45" customFormat="false" ht="14.65" hidden="false" customHeight="true" outlineLevel="0" collapsed="false">
      <c r="B45" s="67"/>
      <c r="C45" s="68"/>
      <c r="D45" s="37"/>
      <c r="E45" s="37"/>
      <c r="F45" s="68" t="s">
        <v>44</v>
      </c>
      <c r="G45" s="65" t="n">
        <f aca="false">G43+G40</f>
        <v>0</v>
      </c>
    </row>
    <row r="46" customFormat="false" ht="14.65" hidden="false" customHeight="true" outlineLevel="0" collapsed="false">
      <c r="B46" s="40"/>
      <c r="C46" s="40"/>
      <c r="D46" s="21"/>
      <c r="E46" s="21"/>
      <c r="F46" s="40"/>
      <c r="G46" s="72"/>
    </row>
    <row r="47" customFormat="false" ht="14.65" hidden="false" customHeight="true" outlineLevel="0" collapsed="false">
      <c r="B47" s="73" t="s">
        <v>45</v>
      </c>
      <c r="C47" s="73"/>
      <c r="D47" s="21"/>
      <c r="E47" s="21"/>
      <c r="F47" s="40"/>
      <c r="G47" s="72"/>
    </row>
    <row r="48" customFormat="false" ht="14.65" hidden="false" customHeight="true" outlineLevel="0" collapsed="false">
      <c r="B48" s="74"/>
      <c r="C48" s="74"/>
      <c r="D48" s="74"/>
      <c r="E48" s="74"/>
      <c r="F48" s="74"/>
      <c r="G48" s="74"/>
    </row>
    <row r="49" customFormat="false" ht="14.65" hidden="false" customHeight="true" outlineLevel="0" collapsed="false">
      <c r="B49" s="74"/>
      <c r="C49" s="74"/>
      <c r="D49" s="74"/>
      <c r="E49" s="74"/>
      <c r="F49" s="74"/>
      <c r="G49" s="74"/>
    </row>
    <row r="50" customFormat="false" ht="14.65" hidden="false" customHeight="true" outlineLevel="0" collapsed="false">
      <c r="B50" s="74"/>
      <c r="C50" s="74"/>
      <c r="D50" s="74"/>
      <c r="E50" s="74"/>
      <c r="F50" s="74"/>
      <c r="G50" s="74"/>
    </row>
    <row r="51" customFormat="false" ht="14.65" hidden="false" customHeight="true" outlineLevel="0" collapsed="false">
      <c r="B51" s="74"/>
      <c r="C51" s="74"/>
      <c r="D51" s="74"/>
      <c r="E51" s="74"/>
      <c r="F51" s="74"/>
      <c r="G51" s="74"/>
    </row>
    <row r="52" customFormat="false" ht="14.65" hidden="false" customHeight="true" outlineLevel="0" collapsed="false">
      <c r="B52" s="74"/>
      <c r="C52" s="74"/>
      <c r="D52" s="74"/>
      <c r="E52" s="74"/>
      <c r="F52" s="74"/>
      <c r="G52" s="74"/>
    </row>
    <row r="53" customFormat="false" ht="14.65" hidden="false" customHeight="true" outlineLevel="0" collapsed="false">
      <c r="B53" s="74"/>
      <c r="C53" s="74"/>
      <c r="D53" s="74"/>
      <c r="E53" s="74"/>
      <c r="F53" s="74"/>
      <c r="G53" s="74"/>
    </row>
    <row r="54" customFormat="false" ht="14.65" hidden="false" customHeight="true" outlineLevel="0" collapsed="false">
      <c r="B54" s="40"/>
      <c r="C54" s="40"/>
      <c r="D54" s="75"/>
      <c r="E54" s="75"/>
      <c r="F54" s="40"/>
      <c r="G54" s="72"/>
    </row>
    <row r="55" customFormat="false" ht="14.65" hidden="false" customHeight="true" outlineLevel="0" collapsed="false">
      <c r="B55" s="58" t="s">
        <v>46</v>
      </c>
      <c r="C55" s="58"/>
      <c r="D55" s="58"/>
      <c r="E55" s="58"/>
      <c r="F55" s="58"/>
      <c r="G55" s="65" t="n">
        <f aca="false">G13+G28+G33+G38+G43</f>
        <v>0</v>
      </c>
    </row>
    <row r="56" customFormat="false" ht="14.65" hidden="false" customHeight="true" outlineLevel="0" collapsed="false">
      <c r="B56" s="27"/>
      <c r="C56" s="27"/>
      <c r="D56" s="76" t="n">
        <f aca="false">IF(G56=0,0,G56/G55)</f>
        <v>0</v>
      </c>
      <c r="E56" s="77" t="s">
        <v>47</v>
      </c>
      <c r="F56" s="77"/>
      <c r="G56" s="78" t="n">
        <f aca="false">G55-G57</f>
        <v>0</v>
      </c>
    </row>
    <row r="57" customFormat="false" ht="14.65" hidden="false" customHeight="true" outlineLevel="0" collapsed="false">
      <c r="B57" s="67"/>
      <c r="C57" s="68"/>
      <c r="D57" s="37"/>
      <c r="E57" s="37"/>
      <c r="F57" s="68" t="s">
        <v>48</v>
      </c>
      <c r="G57" s="79" t="n">
        <f aca="false">G45+G35</f>
        <v>0</v>
      </c>
    </row>
    <row r="58" customFormat="false" ht="14.65" hidden="false" customHeight="true" outlineLevel="0" collapsed="false"/>
    <row r="59" customFormat="false" ht="14.65" hidden="false" customHeight="true" outlineLevel="0" collapsed="false">
      <c r="E59" s="80" t="s">
        <v>49</v>
      </c>
      <c r="F59" s="80"/>
      <c r="G59" s="81"/>
    </row>
    <row r="60" customFormat="false" ht="14.65" hidden="false" customHeight="true" outlineLevel="0" collapsed="false">
      <c r="E60" s="80" t="s">
        <v>50</v>
      </c>
      <c r="F60" s="80"/>
      <c r="G60" s="82" t="n">
        <f aca="false">G57+G59</f>
        <v>0</v>
      </c>
    </row>
    <row r="61" customFormat="false" ht="14.65" hidden="false" customHeight="true" outlineLevel="0" collapsed="false">
      <c r="C61" s="83" t="s">
        <v>51</v>
      </c>
    </row>
    <row r="62" customFormat="false" ht="14.65" hidden="false" customHeight="true" outlineLevel="0" collapsed="false">
      <c r="B62" s="84" t="s">
        <v>52</v>
      </c>
      <c r="C62" s="85"/>
      <c r="D62" s="85"/>
      <c r="E62" s="85"/>
      <c r="F62" s="85"/>
      <c r="G62" s="85"/>
    </row>
    <row r="63" customFormat="false" ht="14.65" hidden="false" customHeight="true" outlineLevel="0" collapsed="false">
      <c r="C63" s="85"/>
      <c r="D63" s="85"/>
      <c r="E63" s="85"/>
      <c r="F63" s="85"/>
      <c r="G63" s="85"/>
    </row>
    <row r="64" customFormat="false" ht="14.65" hidden="false" customHeight="true" outlineLevel="0" collapsed="false">
      <c r="C64" s="85"/>
      <c r="D64" s="85"/>
      <c r="E64" s="85"/>
      <c r="F64" s="85"/>
      <c r="G64" s="85"/>
    </row>
    <row r="65" customFormat="false" ht="14.65" hidden="false" customHeight="true" outlineLevel="0" collapsed="false">
      <c r="C65" s="85"/>
      <c r="D65" s="85"/>
      <c r="E65" s="85"/>
      <c r="F65" s="85"/>
      <c r="G65" s="85"/>
    </row>
    <row r="66" customFormat="false" ht="14.65" hidden="false" customHeight="true" outlineLevel="0" collapsed="false">
      <c r="C66" s="85"/>
      <c r="D66" s="85"/>
      <c r="E66" s="85"/>
      <c r="F66" s="85"/>
      <c r="G66" s="85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3">
    <mergeCell ref="B1:G1"/>
    <mergeCell ref="B2:G2"/>
    <mergeCell ref="B4:G4"/>
    <mergeCell ref="B18:G18"/>
    <mergeCell ref="B34:G34"/>
    <mergeCell ref="B37:G37"/>
    <mergeCell ref="B38:F38"/>
    <mergeCell ref="B48:G53"/>
    <mergeCell ref="B55:F55"/>
    <mergeCell ref="E56:F56"/>
    <mergeCell ref="E59:F59"/>
    <mergeCell ref="E60:F60"/>
    <mergeCell ref="C62:G66"/>
  </mergeCell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57" activeCellId="0" sqref="F57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58.83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89" t="s">
        <v>55</v>
      </c>
      <c r="E1" s="89"/>
      <c r="F1" s="89"/>
      <c r="G1" s="89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 t="n">
        <v>198</v>
      </c>
      <c r="C4" s="94" t="s">
        <v>55</v>
      </c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/>
      <c r="C5" s="97"/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/>
      <c r="C6" s="97"/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/>
      <c r="C7" s="97"/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6"/>
      <c r="C8" s="97"/>
      <c r="D8" s="97"/>
      <c r="E8" s="97"/>
      <c r="F8" s="97"/>
      <c r="G8" s="97"/>
      <c r="H8" s="95"/>
    </row>
    <row r="9" customFormat="false" ht="15" hidden="false" customHeight="true" outlineLevel="0" collapsed="false">
      <c r="A9" s="98"/>
      <c r="B9" s="96"/>
      <c r="C9" s="97"/>
      <c r="D9" s="97"/>
      <c r="E9" s="97"/>
      <c r="F9" s="97"/>
      <c r="G9" s="97"/>
      <c r="H9" s="95"/>
    </row>
    <row r="10" customFormat="false" ht="15" hidden="false" customHeight="true" outlineLevel="0" collapsed="false">
      <c r="A10" s="98"/>
      <c r="B10" s="96"/>
      <c r="C10" s="97"/>
      <c r="D10" s="97"/>
      <c r="E10" s="97"/>
      <c r="F10" s="97"/>
      <c r="G10" s="97"/>
      <c r="H10" s="95"/>
    </row>
    <row r="11" customFormat="false" ht="15.75" hidden="false" customHeight="true" outlineLevel="0" collapsed="false">
      <c r="A11" s="99"/>
      <c r="B11" s="100"/>
      <c r="C11" s="101"/>
      <c r="D11" s="101"/>
      <c r="E11" s="101"/>
      <c r="F11" s="101"/>
      <c r="G11" s="101"/>
      <c r="H11" s="95"/>
    </row>
    <row r="12" customFormat="false" ht="18.75" hidden="false" customHeight="true" outlineLevel="0" collapsed="false">
      <c r="A12" s="102"/>
      <c r="B12" s="103"/>
      <c r="C12" s="104"/>
      <c r="D12" s="104"/>
      <c r="E12" s="104"/>
      <c r="F12" s="91"/>
      <c r="G12" s="91"/>
      <c r="H12" s="95"/>
    </row>
    <row r="13" customFormat="false" ht="32.25" hidden="false" customHeight="true" outlineLevel="0" collapsed="false">
      <c r="A13" s="105" t="s">
        <v>60</v>
      </c>
      <c r="B13" s="105"/>
      <c r="C13" s="105"/>
      <c r="D13" s="105"/>
      <c r="E13" s="105"/>
      <c r="F13" s="105"/>
      <c r="G13" s="105"/>
    </row>
    <row r="14" customFormat="false" ht="32.8" hidden="false" customHeight="true" outlineLevel="0" collapsed="false">
      <c r="A14" s="106" t="s">
        <v>61</v>
      </c>
      <c r="B14" s="107" t="s">
        <v>10</v>
      </c>
      <c r="C14" s="107" t="n">
        <v>1249</v>
      </c>
      <c r="D14" s="108" t="s">
        <v>62</v>
      </c>
      <c r="E14" s="108"/>
      <c r="F14" s="107" t="s">
        <v>23</v>
      </c>
      <c r="G14" s="109" t="n">
        <v>597</v>
      </c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  <c r="HJ14" s="110"/>
      <c r="HK14" s="110"/>
      <c r="HL14" s="110"/>
      <c r="HM14" s="110"/>
      <c r="HN14" s="110"/>
      <c r="HO14" s="110"/>
      <c r="HP14" s="110"/>
      <c r="HQ14" s="110"/>
      <c r="HR14" s="110"/>
      <c r="HS14" s="110"/>
      <c r="HT14" s="110"/>
      <c r="HU14" s="110"/>
      <c r="HV14" s="110"/>
      <c r="HW14" s="110"/>
      <c r="HX14" s="110"/>
      <c r="HY14" s="110"/>
      <c r="HZ14" s="110"/>
      <c r="IA14" s="110"/>
      <c r="IB14" s="110"/>
      <c r="IC14" s="110"/>
      <c r="ID14" s="110"/>
      <c r="IE14" s="110"/>
      <c r="IF14" s="110"/>
      <c r="IG14" s="110"/>
      <c r="IH14" s="110"/>
      <c r="II14" s="110"/>
      <c r="IJ14" s="110"/>
      <c r="IK14" s="110"/>
      <c r="IL14" s="110"/>
      <c r="IM14" s="110"/>
      <c r="IN14" s="110"/>
      <c r="IO14" s="110"/>
      <c r="IP14" s="110"/>
      <c r="IQ14" s="110"/>
      <c r="IR14" s="110"/>
      <c r="IS14" s="110"/>
      <c r="IT14" s="110"/>
      <c r="IU14" s="110"/>
      <c r="IV14" s="110"/>
      <c r="IW14" s="110"/>
      <c r="IX14" s="111"/>
      <c r="IY14" s="111"/>
      <c r="IZ14" s="111"/>
      <c r="JA14" s="111"/>
      <c r="JB14" s="111"/>
      <c r="JC14" s="111"/>
      <c r="JD14" s="111"/>
      <c r="JE14" s="111"/>
      <c r="JF14" s="111"/>
      <c r="JG14" s="111"/>
      <c r="JH14" s="111"/>
      <c r="JI14" s="111"/>
      <c r="JJ14" s="111"/>
      <c r="JK14" s="111"/>
      <c r="JL14" s="111"/>
      <c r="JM14" s="111"/>
      <c r="JN14" s="111"/>
      <c r="JO14" s="111"/>
      <c r="JP14" s="111"/>
      <c r="JQ14" s="111"/>
      <c r="JR14" s="111"/>
      <c r="JS14" s="111"/>
      <c r="JT14" s="111"/>
      <c r="JU14" s="111"/>
      <c r="JV14" s="111"/>
      <c r="JW14" s="111"/>
      <c r="JX14" s="111"/>
      <c r="JY14" s="111"/>
      <c r="JZ14" s="111"/>
      <c r="KA14" s="111"/>
      <c r="KB14" s="111"/>
      <c r="KC14" s="111"/>
      <c r="KD14" s="111"/>
      <c r="KE14" s="111"/>
      <c r="KF14" s="111"/>
      <c r="KG14" s="111"/>
      <c r="KH14" s="111"/>
      <c r="KI14" s="111"/>
      <c r="KJ14" s="111"/>
      <c r="KK14" s="111"/>
      <c r="KL14" s="111"/>
      <c r="KM14" s="111"/>
      <c r="KN14" s="111"/>
      <c r="KO14" s="111"/>
      <c r="KP14" s="111"/>
      <c r="KQ14" s="111"/>
      <c r="KR14" s="111"/>
      <c r="KS14" s="111"/>
      <c r="KT14" s="111"/>
      <c r="KU14" s="111"/>
      <c r="KV14" s="111"/>
      <c r="KW14" s="111"/>
      <c r="KX14" s="111"/>
      <c r="KY14" s="111"/>
      <c r="KZ14" s="111"/>
      <c r="LA14" s="111"/>
      <c r="LB14" s="111"/>
      <c r="LC14" s="111"/>
      <c r="LD14" s="111"/>
      <c r="LE14" s="111"/>
      <c r="LF14" s="111"/>
      <c r="LG14" s="111"/>
      <c r="LH14" s="111"/>
      <c r="LI14" s="111"/>
      <c r="LJ14" s="111"/>
      <c r="LK14" s="111"/>
      <c r="LL14" s="111"/>
      <c r="LM14" s="111"/>
      <c r="LN14" s="111"/>
      <c r="LO14" s="111"/>
      <c r="LP14" s="111"/>
      <c r="LQ14" s="111"/>
      <c r="LR14" s="111"/>
      <c r="LS14" s="111"/>
      <c r="LT14" s="111"/>
      <c r="LU14" s="111"/>
      <c r="LV14" s="111"/>
      <c r="LW14" s="111"/>
      <c r="LX14" s="111"/>
      <c r="LY14" s="111"/>
      <c r="LZ14" s="111"/>
      <c r="MA14" s="111"/>
      <c r="MB14" s="111"/>
      <c r="MC14" s="111"/>
      <c r="MD14" s="111"/>
      <c r="ME14" s="111"/>
      <c r="MF14" s="111"/>
      <c r="MG14" s="111"/>
      <c r="MH14" s="111"/>
      <c r="MI14" s="111"/>
      <c r="MJ14" s="111"/>
      <c r="MK14" s="111"/>
      <c r="ML14" s="111"/>
      <c r="MM14" s="111"/>
      <c r="MN14" s="111"/>
      <c r="MO14" s="111"/>
      <c r="MP14" s="111"/>
      <c r="MQ14" s="111"/>
      <c r="MR14" s="111"/>
      <c r="MS14" s="111"/>
      <c r="MT14" s="111"/>
      <c r="MU14" s="111"/>
      <c r="MV14" s="111"/>
      <c r="MW14" s="111"/>
      <c r="MX14" s="111"/>
      <c r="MY14" s="111"/>
      <c r="MZ14" s="111"/>
      <c r="NA14" s="111"/>
      <c r="NB14" s="111"/>
      <c r="NC14" s="111"/>
      <c r="ND14" s="111"/>
      <c r="NE14" s="111"/>
      <c r="NF14" s="111"/>
      <c r="NG14" s="111"/>
      <c r="NH14" s="111"/>
      <c r="NI14" s="111"/>
      <c r="NJ14" s="111"/>
      <c r="NK14" s="111"/>
      <c r="NL14" s="111"/>
      <c r="NM14" s="111"/>
      <c r="NN14" s="111"/>
      <c r="NO14" s="111"/>
      <c r="NP14" s="111"/>
      <c r="NQ14" s="111"/>
      <c r="NR14" s="111"/>
      <c r="NS14" s="111"/>
      <c r="NT14" s="111"/>
      <c r="NU14" s="111"/>
      <c r="NV14" s="111"/>
      <c r="NW14" s="111"/>
      <c r="NX14" s="111"/>
      <c r="NY14" s="111"/>
      <c r="NZ14" s="111"/>
      <c r="OA14" s="111"/>
      <c r="OB14" s="111"/>
      <c r="OC14" s="111"/>
      <c r="OD14" s="111"/>
      <c r="OE14" s="111"/>
      <c r="OF14" s="111"/>
      <c r="OG14" s="111"/>
      <c r="OH14" s="111"/>
      <c r="OI14" s="111"/>
      <c r="OJ14" s="111"/>
      <c r="OK14" s="111"/>
      <c r="OL14" s="111"/>
      <c r="OM14" s="111"/>
      <c r="ON14" s="111"/>
      <c r="OO14" s="111"/>
      <c r="OP14" s="111"/>
      <c r="OQ14" s="111"/>
      <c r="OR14" s="111"/>
      <c r="OS14" s="111"/>
      <c r="OT14" s="111"/>
      <c r="OU14" s="111"/>
      <c r="OV14" s="111"/>
      <c r="OW14" s="111"/>
      <c r="OX14" s="111"/>
      <c r="OY14" s="111"/>
      <c r="OZ14" s="111"/>
      <c r="PA14" s="111"/>
      <c r="PB14" s="111"/>
      <c r="PC14" s="111"/>
      <c r="PD14" s="111"/>
      <c r="PE14" s="111"/>
      <c r="PF14" s="111"/>
      <c r="PG14" s="111"/>
      <c r="PH14" s="111"/>
      <c r="PI14" s="111"/>
      <c r="PJ14" s="111"/>
      <c r="PK14" s="111"/>
      <c r="PL14" s="111"/>
      <c r="PM14" s="111"/>
      <c r="PN14" s="111"/>
      <c r="PO14" s="111"/>
      <c r="PP14" s="111"/>
      <c r="PQ14" s="111"/>
      <c r="PR14" s="111"/>
      <c r="PS14" s="111"/>
      <c r="PT14" s="111"/>
      <c r="PU14" s="111"/>
      <c r="PV14" s="111"/>
      <c r="PW14" s="111"/>
      <c r="PX14" s="111"/>
      <c r="PY14" s="111"/>
      <c r="PZ14" s="111"/>
      <c r="QA14" s="111"/>
      <c r="QB14" s="111"/>
      <c r="QC14" s="111"/>
      <c r="QD14" s="111"/>
      <c r="QE14" s="111"/>
      <c r="QF14" s="111"/>
      <c r="QG14" s="111"/>
      <c r="QH14" s="111"/>
      <c r="QI14" s="111"/>
      <c r="QJ14" s="111"/>
      <c r="QK14" s="111"/>
      <c r="QL14" s="111"/>
      <c r="QM14" s="111"/>
      <c r="QN14" s="111"/>
      <c r="QO14" s="111"/>
      <c r="QP14" s="111"/>
      <c r="QQ14" s="111"/>
      <c r="QR14" s="111"/>
      <c r="QS14" s="111"/>
      <c r="QT14" s="111"/>
      <c r="QU14" s="111"/>
      <c r="QV14" s="111"/>
      <c r="QW14" s="111"/>
      <c r="QX14" s="111"/>
      <c r="QY14" s="111"/>
      <c r="QZ14" s="111"/>
      <c r="RA14" s="111"/>
      <c r="RB14" s="111"/>
      <c r="RC14" s="111"/>
      <c r="RD14" s="111"/>
      <c r="RE14" s="111"/>
      <c r="RF14" s="111"/>
      <c r="RG14" s="111"/>
      <c r="RH14" s="111"/>
      <c r="RI14" s="111"/>
      <c r="RJ14" s="111"/>
      <c r="RK14" s="111"/>
      <c r="RL14" s="111"/>
      <c r="RM14" s="111"/>
      <c r="RN14" s="111"/>
      <c r="RO14" s="111"/>
      <c r="RP14" s="111"/>
      <c r="RQ14" s="111"/>
      <c r="RR14" s="111"/>
      <c r="RS14" s="111"/>
      <c r="RT14" s="111"/>
      <c r="RU14" s="111"/>
      <c r="RV14" s="111"/>
      <c r="RW14" s="111"/>
      <c r="RX14" s="111"/>
      <c r="RY14" s="111"/>
      <c r="RZ14" s="111"/>
      <c r="SA14" s="111"/>
      <c r="SB14" s="111"/>
      <c r="SC14" s="111"/>
      <c r="SD14" s="111"/>
      <c r="SE14" s="111"/>
      <c r="SF14" s="111"/>
      <c r="SG14" s="111"/>
      <c r="SH14" s="111"/>
      <c r="SI14" s="111"/>
      <c r="SJ14" s="111"/>
      <c r="SK14" s="111"/>
      <c r="SL14" s="111"/>
      <c r="SM14" s="111"/>
      <c r="SN14" s="111"/>
      <c r="SO14" s="111"/>
      <c r="SP14" s="111"/>
      <c r="SQ14" s="111"/>
      <c r="SR14" s="111"/>
      <c r="SS14" s="111"/>
      <c r="ST14" s="111"/>
      <c r="SU14" s="111"/>
      <c r="SV14" s="111"/>
      <c r="SW14" s="111"/>
      <c r="SX14" s="111"/>
      <c r="SY14" s="111"/>
      <c r="SZ14" s="111"/>
      <c r="TA14" s="111"/>
      <c r="TB14" s="111"/>
      <c r="TC14" s="111"/>
      <c r="TD14" s="111"/>
      <c r="TE14" s="111"/>
      <c r="TF14" s="111"/>
      <c r="TG14" s="111"/>
      <c r="TH14" s="111"/>
      <c r="TI14" s="111"/>
      <c r="TJ14" s="111"/>
      <c r="TK14" s="111"/>
      <c r="TL14" s="111"/>
      <c r="TM14" s="111"/>
      <c r="TN14" s="111"/>
      <c r="TO14" s="111"/>
      <c r="TP14" s="111"/>
      <c r="TQ14" s="111"/>
      <c r="TR14" s="111"/>
      <c r="TS14" s="111"/>
      <c r="TT14" s="111"/>
      <c r="TU14" s="111"/>
      <c r="TV14" s="111"/>
      <c r="TW14" s="111"/>
      <c r="TX14" s="111"/>
      <c r="TY14" s="111"/>
      <c r="TZ14" s="111"/>
      <c r="UA14" s="111"/>
      <c r="UB14" s="111"/>
      <c r="UC14" s="111"/>
      <c r="UD14" s="111"/>
      <c r="UE14" s="111"/>
      <c r="UF14" s="111"/>
      <c r="UG14" s="111"/>
      <c r="UH14" s="111"/>
      <c r="UI14" s="111"/>
      <c r="UJ14" s="111"/>
      <c r="UK14" s="111"/>
      <c r="UL14" s="111"/>
      <c r="UM14" s="111"/>
      <c r="UN14" s="111"/>
      <c r="UO14" s="111"/>
      <c r="UP14" s="111"/>
      <c r="UQ14" s="111"/>
      <c r="UR14" s="111"/>
      <c r="US14" s="111"/>
      <c r="UT14" s="111"/>
      <c r="UU14" s="111"/>
      <c r="UV14" s="111"/>
      <c r="UW14" s="111"/>
      <c r="UX14" s="111"/>
      <c r="UY14" s="111"/>
      <c r="UZ14" s="111"/>
      <c r="VA14" s="111"/>
      <c r="VB14" s="111"/>
      <c r="VC14" s="111"/>
      <c r="VD14" s="111"/>
      <c r="VE14" s="111"/>
      <c r="VF14" s="111"/>
      <c r="VG14" s="111"/>
      <c r="VH14" s="111"/>
      <c r="VI14" s="111"/>
      <c r="VJ14" s="111"/>
      <c r="VK14" s="111"/>
      <c r="VL14" s="111"/>
      <c r="VM14" s="111"/>
      <c r="VN14" s="111"/>
      <c r="VO14" s="111"/>
      <c r="VP14" s="111"/>
      <c r="VQ14" s="111"/>
      <c r="VR14" s="111"/>
      <c r="VS14" s="111"/>
      <c r="VT14" s="111"/>
      <c r="VU14" s="111"/>
      <c r="VV14" s="111"/>
      <c r="VW14" s="111"/>
      <c r="VX14" s="111"/>
      <c r="VY14" s="111"/>
      <c r="VZ14" s="111"/>
      <c r="WA14" s="111"/>
      <c r="WB14" s="111"/>
      <c r="WC14" s="111"/>
      <c r="WD14" s="111"/>
      <c r="WE14" s="111"/>
      <c r="WF14" s="111"/>
      <c r="WG14" s="111"/>
      <c r="WH14" s="111"/>
      <c r="WI14" s="111"/>
      <c r="WJ14" s="111"/>
      <c r="WK14" s="111"/>
      <c r="WL14" s="111"/>
      <c r="WM14" s="111"/>
      <c r="WN14" s="111"/>
      <c r="WO14" s="111"/>
      <c r="WP14" s="111"/>
      <c r="WQ14" s="111"/>
      <c r="WR14" s="111"/>
      <c r="WS14" s="111"/>
      <c r="WT14" s="111"/>
      <c r="WU14" s="111"/>
      <c r="WV14" s="111"/>
      <c r="WW14" s="111"/>
      <c r="WX14" s="111"/>
      <c r="WY14" s="111"/>
      <c r="WZ14" s="111"/>
      <c r="XA14" s="111"/>
      <c r="XB14" s="111"/>
      <c r="XC14" s="111"/>
      <c r="XD14" s="111"/>
      <c r="XE14" s="111"/>
      <c r="XF14" s="111"/>
      <c r="XG14" s="111"/>
      <c r="XH14" s="111"/>
      <c r="XI14" s="111"/>
      <c r="XJ14" s="111"/>
      <c r="XK14" s="111"/>
      <c r="XL14" s="111"/>
      <c r="XM14" s="111"/>
      <c r="XN14" s="111"/>
      <c r="XO14" s="111"/>
      <c r="XP14" s="111"/>
      <c r="XQ14" s="111"/>
      <c r="XR14" s="111"/>
      <c r="XS14" s="111"/>
      <c r="XT14" s="111"/>
      <c r="XU14" s="111"/>
      <c r="XV14" s="111"/>
      <c r="XW14" s="111"/>
      <c r="XX14" s="111"/>
      <c r="XY14" s="111"/>
      <c r="XZ14" s="111"/>
      <c r="YA14" s="111"/>
      <c r="YB14" s="111"/>
      <c r="YC14" s="111"/>
      <c r="YD14" s="111"/>
      <c r="YE14" s="111"/>
      <c r="YF14" s="111"/>
      <c r="YG14" s="111"/>
      <c r="YH14" s="111"/>
      <c r="YI14" s="111"/>
      <c r="YJ14" s="111"/>
      <c r="YK14" s="111"/>
      <c r="YL14" s="111"/>
      <c r="YM14" s="111"/>
      <c r="YN14" s="111"/>
      <c r="YO14" s="111"/>
      <c r="YP14" s="111"/>
      <c r="YQ14" s="111"/>
      <c r="YR14" s="111"/>
      <c r="YS14" s="111"/>
      <c r="YT14" s="111"/>
      <c r="YU14" s="111"/>
      <c r="YV14" s="111"/>
      <c r="YW14" s="111"/>
      <c r="YX14" s="111"/>
      <c r="YY14" s="111"/>
      <c r="YZ14" s="111"/>
      <c r="ZA14" s="111"/>
      <c r="ZB14" s="111"/>
      <c r="ZC14" s="111"/>
      <c r="ZD14" s="111"/>
      <c r="ZE14" s="111"/>
      <c r="ZF14" s="111"/>
      <c r="ZG14" s="111"/>
      <c r="ZH14" s="111"/>
      <c r="ZI14" s="111"/>
      <c r="ZJ14" s="111"/>
      <c r="ZK14" s="111"/>
      <c r="ZL14" s="111"/>
      <c r="ZM14" s="111"/>
      <c r="ZN14" s="111"/>
      <c r="ZO14" s="111"/>
      <c r="ZP14" s="111"/>
      <c r="ZQ14" s="111"/>
      <c r="ZR14" s="111"/>
      <c r="ZS14" s="111"/>
      <c r="ZT14" s="111"/>
      <c r="ZU14" s="111"/>
      <c r="ZV14" s="111"/>
      <c r="ZW14" s="111"/>
      <c r="ZX14" s="111"/>
      <c r="ZY14" s="111"/>
      <c r="ZZ14" s="111"/>
      <c r="AAA14" s="111"/>
      <c r="AAB14" s="111"/>
      <c r="AAC14" s="111"/>
      <c r="AAD14" s="111"/>
      <c r="AAE14" s="111"/>
      <c r="AAF14" s="111"/>
      <c r="AAG14" s="111"/>
      <c r="AAH14" s="111"/>
      <c r="AAI14" s="111"/>
      <c r="AAJ14" s="111"/>
      <c r="AAK14" s="111"/>
      <c r="AAL14" s="111"/>
      <c r="AAM14" s="111"/>
      <c r="AAN14" s="111"/>
      <c r="AAO14" s="111"/>
      <c r="AAP14" s="111"/>
      <c r="AAQ14" s="111"/>
      <c r="AAR14" s="111"/>
      <c r="AAS14" s="111"/>
      <c r="AAT14" s="111"/>
      <c r="AAU14" s="111"/>
      <c r="AAV14" s="111"/>
      <c r="AAW14" s="111"/>
      <c r="AAX14" s="111"/>
      <c r="AAY14" s="111"/>
      <c r="AAZ14" s="111"/>
      <c r="ABA14" s="111"/>
      <c r="ABB14" s="111"/>
      <c r="ABC14" s="111"/>
      <c r="ABD14" s="111"/>
      <c r="ABE14" s="111"/>
      <c r="ABF14" s="111"/>
      <c r="ABG14" s="111"/>
      <c r="ABH14" s="111"/>
      <c r="ABI14" s="111"/>
      <c r="ABJ14" s="111"/>
      <c r="ABK14" s="111"/>
      <c r="ABL14" s="111"/>
      <c r="ABM14" s="111"/>
      <c r="ABN14" s="111"/>
      <c r="ABO14" s="111"/>
      <c r="ABP14" s="111"/>
      <c r="ABQ14" s="111"/>
      <c r="ABR14" s="111"/>
      <c r="ABS14" s="111"/>
      <c r="ABT14" s="111"/>
      <c r="ABU14" s="111"/>
      <c r="ABV14" s="111"/>
      <c r="ABW14" s="111"/>
      <c r="ABX14" s="111"/>
      <c r="ABY14" s="111"/>
      <c r="ABZ14" s="111"/>
      <c r="ACA14" s="111"/>
      <c r="ACB14" s="111"/>
      <c r="ACC14" s="111"/>
      <c r="ACD14" s="111"/>
      <c r="ACE14" s="111"/>
      <c r="ACF14" s="111"/>
      <c r="ACG14" s="111"/>
      <c r="ACH14" s="111"/>
      <c r="ACI14" s="111"/>
      <c r="ACJ14" s="111"/>
      <c r="ACK14" s="111"/>
      <c r="ACL14" s="111"/>
      <c r="ACM14" s="111"/>
      <c r="ACN14" s="111"/>
      <c r="ACO14" s="111"/>
      <c r="ACP14" s="111"/>
      <c r="ACQ14" s="111"/>
      <c r="ACR14" s="111"/>
      <c r="ACS14" s="111"/>
      <c r="ACT14" s="111"/>
      <c r="ACU14" s="111"/>
      <c r="ACV14" s="111"/>
      <c r="ACW14" s="111"/>
      <c r="ACX14" s="111"/>
      <c r="ACY14" s="111"/>
      <c r="ACZ14" s="111"/>
      <c r="ADA14" s="111"/>
      <c r="ADB14" s="111"/>
      <c r="ADC14" s="111"/>
      <c r="ADD14" s="111"/>
      <c r="ADE14" s="111"/>
      <c r="ADF14" s="111"/>
      <c r="ADG14" s="111"/>
      <c r="ADH14" s="111"/>
      <c r="ADI14" s="111"/>
      <c r="ADJ14" s="111"/>
      <c r="ADK14" s="111"/>
      <c r="ADL14" s="111"/>
      <c r="ADM14" s="111"/>
      <c r="ADN14" s="111"/>
      <c r="ADO14" s="111"/>
      <c r="ADP14" s="111"/>
      <c r="ADQ14" s="111"/>
      <c r="ADR14" s="111"/>
      <c r="ADS14" s="111"/>
      <c r="ADT14" s="111"/>
      <c r="ADU14" s="111"/>
      <c r="ADV14" s="111"/>
      <c r="ADW14" s="111"/>
      <c r="ADX14" s="111"/>
      <c r="ADY14" s="111"/>
      <c r="ADZ14" s="111"/>
      <c r="AEA14" s="111"/>
      <c r="AEB14" s="111"/>
      <c r="AEC14" s="111"/>
      <c r="AED14" s="111"/>
      <c r="AEE14" s="111"/>
      <c r="AEF14" s="111"/>
      <c r="AEG14" s="111"/>
      <c r="AEH14" s="111"/>
      <c r="AEI14" s="111"/>
      <c r="AEJ14" s="111"/>
      <c r="AEK14" s="111"/>
      <c r="AEL14" s="111"/>
      <c r="AEM14" s="111"/>
      <c r="AEN14" s="111"/>
      <c r="AEO14" s="111"/>
      <c r="AEP14" s="111"/>
      <c r="AEQ14" s="111"/>
      <c r="AER14" s="111"/>
      <c r="AES14" s="111"/>
      <c r="AET14" s="111"/>
      <c r="AEU14" s="111"/>
      <c r="AEV14" s="111"/>
      <c r="AEW14" s="111"/>
      <c r="AEX14" s="111"/>
      <c r="AEY14" s="111"/>
      <c r="AEZ14" s="111"/>
      <c r="AFA14" s="111"/>
      <c r="AFB14" s="111"/>
      <c r="AFC14" s="111"/>
      <c r="AFD14" s="111"/>
      <c r="AFE14" s="111"/>
      <c r="AFF14" s="111"/>
      <c r="AFG14" s="111"/>
      <c r="AFH14" s="111"/>
      <c r="AFI14" s="111"/>
      <c r="AFJ14" s="111"/>
      <c r="AFK14" s="111"/>
      <c r="AFL14" s="111"/>
      <c r="AFM14" s="111"/>
      <c r="AFN14" s="111"/>
      <c r="AFO14" s="111"/>
      <c r="AFP14" s="111"/>
      <c r="AFQ14" s="111"/>
      <c r="AFR14" s="111"/>
      <c r="AFS14" s="111"/>
      <c r="AFT14" s="111"/>
      <c r="AFU14" s="111"/>
      <c r="AFV14" s="111"/>
      <c r="AFW14" s="111"/>
      <c r="AFX14" s="111"/>
      <c r="AFY14" s="111"/>
      <c r="AFZ14" s="111"/>
      <c r="AGA14" s="111"/>
      <c r="AGB14" s="111"/>
      <c r="AGC14" s="111"/>
      <c r="AGD14" s="111"/>
      <c r="AGE14" s="111"/>
      <c r="AGF14" s="111"/>
      <c r="AGG14" s="111"/>
      <c r="AGH14" s="111"/>
      <c r="AGI14" s="111"/>
      <c r="AGJ14" s="111"/>
      <c r="AGK14" s="111"/>
      <c r="AGL14" s="111"/>
      <c r="AGM14" s="111"/>
      <c r="AGN14" s="111"/>
      <c r="AGO14" s="111"/>
      <c r="AGP14" s="111"/>
      <c r="AGQ14" s="111"/>
      <c r="AGR14" s="111"/>
      <c r="AGS14" s="111"/>
      <c r="AGT14" s="111"/>
      <c r="AGU14" s="111"/>
      <c r="AGV14" s="111"/>
      <c r="AGW14" s="111"/>
      <c r="AGX14" s="111"/>
      <c r="AGY14" s="111"/>
      <c r="AGZ14" s="111"/>
      <c r="AHA14" s="111"/>
      <c r="AHB14" s="111"/>
      <c r="AHC14" s="111"/>
      <c r="AHD14" s="111"/>
      <c r="AHE14" s="111"/>
      <c r="AHF14" s="111"/>
      <c r="AHG14" s="111"/>
      <c r="AHH14" s="111"/>
      <c r="AHI14" s="111"/>
      <c r="AHJ14" s="111"/>
      <c r="AHK14" s="111"/>
      <c r="AHL14" s="111"/>
      <c r="AHM14" s="111"/>
      <c r="AHN14" s="111"/>
      <c r="AHO14" s="111"/>
      <c r="AHP14" s="111"/>
      <c r="AHQ14" s="111"/>
      <c r="AHR14" s="111"/>
      <c r="AHS14" s="111"/>
      <c r="AHT14" s="111"/>
      <c r="AHU14" s="111"/>
      <c r="AHV14" s="111"/>
      <c r="AHW14" s="111"/>
      <c r="AHX14" s="111"/>
      <c r="AHY14" s="111"/>
      <c r="AHZ14" s="111"/>
      <c r="AIA14" s="111"/>
      <c r="AIB14" s="111"/>
      <c r="AIC14" s="111"/>
      <c r="AID14" s="111"/>
      <c r="AIE14" s="111"/>
      <c r="AIF14" s="111"/>
      <c r="AIG14" s="111"/>
      <c r="AIH14" s="111"/>
      <c r="AII14" s="111"/>
      <c r="AIJ14" s="111"/>
      <c r="AIK14" s="111"/>
      <c r="AIL14" s="111"/>
      <c r="AIM14" s="111"/>
      <c r="AIN14" s="111"/>
      <c r="AIO14" s="111"/>
      <c r="AIP14" s="111"/>
      <c r="AIQ14" s="111"/>
      <c r="AIR14" s="111"/>
      <c r="AIS14" s="111"/>
      <c r="AIT14" s="111"/>
      <c r="AIU14" s="111"/>
      <c r="AIV14" s="111"/>
      <c r="AIW14" s="111"/>
      <c r="AIX14" s="111"/>
      <c r="AIY14" s="111"/>
      <c r="AIZ14" s="111"/>
      <c r="AJA14" s="111"/>
      <c r="AJB14" s="111"/>
      <c r="AJC14" s="111"/>
      <c r="AJD14" s="111"/>
      <c r="AJE14" s="111"/>
      <c r="AJF14" s="111"/>
      <c r="AJG14" s="111"/>
      <c r="AJH14" s="111"/>
      <c r="AJI14" s="111"/>
      <c r="AJJ14" s="111"/>
      <c r="AJK14" s="111"/>
      <c r="AJL14" s="111"/>
      <c r="AJM14" s="111"/>
      <c r="AJN14" s="111"/>
      <c r="AJO14" s="111"/>
      <c r="AJP14" s="111"/>
      <c r="AJQ14" s="111"/>
      <c r="AJR14" s="111"/>
      <c r="AJS14" s="111"/>
      <c r="AJT14" s="111"/>
      <c r="AJU14" s="111"/>
      <c r="AJV14" s="111"/>
      <c r="AJW14" s="111"/>
      <c r="AJX14" s="111"/>
      <c r="AJY14" s="111"/>
      <c r="AJZ14" s="111"/>
      <c r="AKA14" s="111"/>
      <c r="AKB14" s="111"/>
      <c r="AKC14" s="111"/>
      <c r="AKD14" s="111"/>
      <c r="AKE14" s="111"/>
      <c r="AKF14" s="111"/>
      <c r="AKG14" s="111"/>
      <c r="AKH14" s="111"/>
      <c r="AKI14" s="111"/>
      <c r="AKJ14" s="111"/>
      <c r="AKK14" s="111"/>
      <c r="AKL14" s="111"/>
      <c r="AKM14" s="111"/>
      <c r="AKN14" s="111"/>
      <c r="AKO14" s="111"/>
      <c r="AKP14" s="111"/>
      <c r="AKQ14" s="111"/>
      <c r="AKR14" s="111"/>
      <c r="AKS14" s="111"/>
      <c r="AKT14" s="111"/>
      <c r="AKU14" s="111"/>
      <c r="AKV14" s="111"/>
      <c r="AKW14" s="111"/>
      <c r="AKX14" s="111"/>
      <c r="AKY14" s="111"/>
      <c r="AKZ14" s="111"/>
      <c r="ALA14" s="111"/>
      <c r="ALB14" s="111"/>
      <c r="ALC14" s="111"/>
      <c r="ALD14" s="111"/>
      <c r="ALE14" s="111"/>
      <c r="ALF14" s="111"/>
      <c r="ALG14" s="111"/>
      <c r="ALH14" s="111"/>
      <c r="ALI14" s="111"/>
      <c r="ALJ14" s="111"/>
      <c r="ALK14" s="111"/>
      <c r="ALL14" s="111"/>
      <c r="ALM14" s="111"/>
      <c r="ALN14" s="111"/>
      <c r="ALO14" s="111"/>
      <c r="ALP14" s="111"/>
      <c r="ALQ14" s="111"/>
      <c r="ALR14" s="111"/>
      <c r="ALS14" s="111"/>
      <c r="ALT14" s="111"/>
      <c r="ALU14" s="111"/>
      <c r="ALV14" s="111"/>
      <c r="ALW14" s="111"/>
      <c r="ALX14" s="111"/>
      <c r="ALY14" s="111"/>
      <c r="ALZ14" s="111"/>
      <c r="AMA14" s="111"/>
      <c r="AMB14" s="111"/>
      <c r="AMC14" s="111"/>
      <c r="AMD14" s="111"/>
      <c r="AME14" s="111"/>
      <c r="AMF14" s="111"/>
      <c r="AMG14" s="111"/>
      <c r="AMH14" s="111"/>
      <c r="AMI14" s="111"/>
      <c r="AMJ14" s="111"/>
    </row>
    <row r="15" customFormat="false" ht="17" hidden="false" customHeight="true" outlineLevel="0" collapsed="false">
      <c r="A15" s="112" t="s">
        <v>63</v>
      </c>
      <c r="B15" s="113" t="s">
        <v>10</v>
      </c>
      <c r="C15" s="113" t="n">
        <v>1054</v>
      </c>
      <c r="D15" s="114" t="s">
        <v>64</v>
      </c>
      <c r="E15" s="115"/>
      <c r="F15" s="116" t="s">
        <v>23</v>
      </c>
      <c r="G15" s="117"/>
    </row>
    <row r="16" customFormat="false" ht="17" hidden="false" customHeight="true" outlineLevel="0" collapsed="false">
      <c r="A16" s="112" t="s">
        <v>65</v>
      </c>
      <c r="B16" s="113" t="s">
        <v>10</v>
      </c>
      <c r="C16" s="113" t="n">
        <v>22</v>
      </c>
      <c r="D16" s="118" t="s">
        <v>66</v>
      </c>
      <c r="E16" s="119"/>
      <c r="F16" s="113" t="s">
        <v>23</v>
      </c>
      <c r="G16" s="120"/>
    </row>
    <row r="17" customFormat="false" ht="17" hidden="false" customHeight="true" outlineLevel="0" collapsed="false">
      <c r="A17" s="112" t="s">
        <v>67</v>
      </c>
      <c r="B17" s="113" t="s">
        <v>10</v>
      </c>
      <c r="C17" s="113" t="n">
        <v>149</v>
      </c>
      <c r="D17" s="118" t="s">
        <v>68</v>
      </c>
      <c r="E17" s="119"/>
      <c r="F17" s="113" t="s">
        <v>23</v>
      </c>
      <c r="G17" s="120"/>
    </row>
    <row r="18" customFormat="false" ht="17" hidden="false" customHeight="true" outlineLevel="0" collapsed="false">
      <c r="A18" s="112" t="s">
        <v>69</v>
      </c>
      <c r="B18" s="113" t="s">
        <v>10</v>
      </c>
      <c r="C18" s="113" t="n">
        <v>24</v>
      </c>
      <c r="D18" s="118" t="s">
        <v>70</v>
      </c>
      <c r="E18" s="119"/>
      <c r="F18" s="113" t="s">
        <v>23</v>
      </c>
      <c r="G18" s="120"/>
    </row>
    <row r="19" customFormat="false" ht="17" hidden="false" customHeight="true" outlineLevel="0" collapsed="false">
      <c r="A19" s="112" t="s">
        <v>71</v>
      </c>
      <c r="B19" s="113" t="s">
        <v>10</v>
      </c>
      <c r="C19" s="113"/>
      <c r="D19" s="118" t="s">
        <v>72</v>
      </c>
      <c r="E19" s="30"/>
      <c r="F19" s="113" t="s">
        <v>23</v>
      </c>
      <c r="G19" s="120" t="n">
        <v>294</v>
      </c>
    </row>
    <row r="20" customFormat="false" ht="17" hidden="false" customHeight="true" outlineLevel="0" collapsed="false">
      <c r="A20" s="112" t="s">
        <v>73</v>
      </c>
      <c r="B20" s="121" t="s">
        <v>74</v>
      </c>
      <c r="C20" s="113" t="n">
        <v>2250</v>
      </c>
      <c r="D20" s="118" t="s">
        <v>75</v>
      </c>
      <c r="E20" s="2"/>
      <c r="F20" s="113" t="s">
        <v>23</v>
      </c>
      <c r="G20" s="120" t="n">
        <v>30</v>
      </c>
      <c r="I20" s="122"/>
      <c r="J20" s="123"/>
    </row>
    <row r="21" customFormat="false" ht="17" hidden="false" customHeight="true" outlineLevel="0" collapsed="false">
      <c r="A21" s="112" t="s">
        <v>76</v>
      </c>
      <c r="B21" s="121" t="s">
        <v>74</v>
      </c>
      <c r="C21" s="113"/>
      <c r="D21" s="118" t="s">
        <v>77</v>
      </c>
      <c r="E21" s="119"/>
      <c r="F21" s="113" t="s">
        <v>31</v>
      </c>
      <c r="G21" s="120" t="n">
        <v>7</v>
      </c>
      <c r="I21" s="122"/>
      <c r="J21" s="123"/>
    </row>
    <row r="22" customFormat="false" ht="15" hidden="false" customHeight="true" outlineLevel="0" collapsed="false">
      <c r="A22" s="112" t="s">
        <v>78</v>
      </c>
      <c r="B22" s="113"/>
      <c r="C22" s="113" t="str">
        <f aca="false">IF((C20+C21)&gt;500,"NO","SI")</f>
        <v>NO</v>
      </c>
      <c r="D22" s="118" t="s">
        <v>79</v>
      </c>
      <c r="E22" s="119"/>
      <c r="F22" s="113" t="s">
        <v>31</v>
      </c>
      <c r="G22" s="120" t="n">
        <v>99</v>
      </c>
      <c r="I22" s="124" t="s">
        <v>80</v>
      </c>
    </row>
    <row r="23" customFormat="false" ht="15" hidden="false" customHeight="true" outlineLevel="0" collapsed="false">
      <c r="A23" s="112" t="s">
        <v>81</v>
      </c>
      <c r="B23" s="113"/>
      <c r="C23" s="125" t="s">
        <v>82</v>
      </c>
      <c r="D23" s="118" t="s">
        <v>83</v>
      </c>
      <c r="E23" s="119"/>
      <c r="F23" s="126"/>
      <c r="G23" s="127" t="s">
        <v>82</v>
      </c>
      <c r="I23" s="124" t="s">
        <v>82</v>
      </c>
    </row>
    <row r="24" customFormat="false" ht="17" hidden="false" customHeight="true" outlineLevel="0" collapsed="false">
      <c r="A24" s="112" t="s">
        <v>84</v>
      </c>
      <c r="B24" s="113"/>
      <c r="C24" s="128"/>
      <c r="D24" s="118" t="s">
        <v>85</v>
      </c>
      <c r="E24" s="119"/>
      <c r="F24" s="126"/>
      <c r="G24" s="127"/>
      <c r="H24" s="129"/>
      <c r="I24" s="95"/>
    </row>
    <row r="25" customFormat="false" ht="17" hidden="false" customHeight="true" outlineLevel="0" collapsed="false">
      <c r="A25" s="2"/>
      <c r="B25" s="2"/>
      <c r="C25" s="2"/>
      <c r="D25" s="118" t="s">
        <v>86</v>
      </c>
      <c r="E25" s="119"/>
      <c r="F25" s="126"/>
      <c r="G25" s="120" t="str">
        <f aca="false">IF(C19="","NO","SI")</f>
        <v>NO</v>
      </c>
      <c r="I25" s="95"/>
    </row>
    <row r="26" customFormat="false" ht="17" hidden="false" customHeight="true" outlineLevel="0" collapsed="false">
      <c r="A26" s="2"/>
      <c r="B26" s="2"/>
      <c r="C26" s="2"/>
      <c r="D26" s="118" t="s">
        <v>87</v>
      </c>
      <c r="E26" s="119"/>
      <c r="F26" s="126"/>
      <c r="G26" s="97" t="n">
        <v>5</v>
      </c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0" t="s">
        <v>88</v>
      </c>
      <c r="B28" s="131" t="s">
        <v>2</v>
      </c>
      <c r="C28" s="131" t="s">
        <v>3</v>
      </c>
      <c r="D28" s="131" t="s">
        <v>4</v>
      </c>
      <c r="E28" s="131" t="s">
        <v>5</v>
      </c>
      <c r="F28" s="132" t="s">
        <v>89</v>
      </c>
      <c r="G28" s="132"/>
    </row>
    <row r="29" customFormat="false" ht="15.75" hidden="false" customHeight="true" outlineLevel="0" collapsed="false">
      <c r="A29" s="133" t="s">
        <v>7</v>
      </c>
      <c r="B29" s="134"/>
      <c r="C29" s="134"/>
      <c r="D29" s="134"/>
      <c r="E29" s="134"/>
      <c r="F29" s="135"/>
      <c r="G29" s="135"/>
    </row>
    <row r="30" customFormat="false" ht="15" hidden="false" customHeight="true" outlineLevel="0" collapsed="false">
      <c r="A30" s="136" t="s">
        <v>8</v>
      </c>
      <c r="B30" s="137"/>
      <c r="C30" s="138"/>
      <c r="D30" s="138"/>
      <c r="E30" s="139"/>
      <c r="F30" s="140"/>
      <c r="G30" s="140"/>
    </row>
    <row r="31" customFormat="false" ht="15" hidden="false" customHeight="true" outlineLevel="0" collapsed="false">
      <c r="A31" s="141" t="s">
        <v>9</v>
      </c>
      <c r="B31" s="91" t="s">
        <v>10</v>
      </c>
      <c r="C31" s="95" t="n">
        <f aca="false">$C$15</f>
        <v>1054</v>
      </c>
      <c r="D31" s="95" t="n">
        <f aca="false">Preventivo!F6</f>
        <v>0</v>
      </c>
      <c r="E31" s="139" t="n">
        <f aca="false">Preventivo!G6</f>
        <v>0</v>
      </c>
      <c r="F31" s="142" t="n">
        <f aca="false">IF($C$15=0,0,$C$15*95*$C$15^-0.3)</f>
        <v>12408.2927964585</v>
      </c>
      <c r="G31" s="142"/>
    </row>
    <row r="32" customFormat="false" ht="15" hidden="false" customHeight="true" outlineLevel="0" collapsed="false">
      <c r="A32" s="141" t="s">
        <v>11</v>
      </c>
      <c r="B32" s="91" t="s">
        <v>10</v>
      </c>
      <c r="C32" s="95" t="n">
        <f aca="false">$C$16</f>
        <v>22</v>
      </c>
      <c r="D32" s="95" t="n">
        <f aca="false">Preventivo!F7</f>
        <v>0</v>
      </c>
      <c r="E32" s="139" t="n">
        <f aca="false">Preventivo!G7</f>
        <v>0</v>
      </c>
      <c r="F32" s="142" t="n">
        <f aca="false">IF(C16=0,0,C16*63*C16^-0.3)</f>
        <v>548.322953048947</v>
      </c>
      <c r="G32" s="142"/>
    </row>
    <row r="33" customFormat="false" ht="15" hidden="false" customHeight="true" outlineLevel="0" collapsed="false">
      <c r="A33" s="141" t="s">
        <v>12</v>
      </c>
      <c r="B33" s="91" t="s">
        <v>10</v>
      </c>
      <c r="C33" s="95" t="n">
        <f aca="false">$C$17</f>
        <v>149</v>
      </c>
      <c r="D33" s="95" t="n">
        <f aca="false">Preventivo!F8</f>
        <v>0</v>
      </c>
      <c r="E33" s="139" t="n">
        <f aca="false">Preventivo!G8</f>
        <v>0</v>
      </c>
      <c r="F33" s="142" t="n">
        <f aca="false">IF(C17=0,0,C17*32*C17^-0.3)</f>
        <v>1062.62582462285</v>
      </c>
      <c r="G33" s="142"/>
    </row>
    <row r="34" customFormat="false" ht="15" hidden="false" customHeight="true" outlineLevel="0" collapsed="false">
      <c r="A34" s="141" t="s">
        <v>13</v>
      </c>
      <c r="B34" s="91" t="s">
        <v>10</v>
      </c>
      <c r="C34" s="95" t="n">
        <f aca="false">$C$18</f>
        <v>24</v>
      </c>
      <c r="D34" s="95" t="n">
        <f aca="false">Preventivo!F9</f>
        <v>0</v>
      </c>
      <c r="E34" s="139" t="n">
        <f aca="false">Preventivo!G9</f>
        <v>0</v>
      </c>
      <c r="F34" s="142" t="n">
        <f aca="false">IF(C18=0,0,C18*9.5*C18^-0.3)</f>
        <v>87.8762416578493</v>
      </c>
      <c r="G34" s="142"/>
    </row>
    <row r="35" customFormat="false" ht="15" hidden="false" customHeight="true" outlineLevel="0" collapsed="false">
      <c r="A35" s="112" t="s">
        <v>14</v>
      </c>
      <c r="B35" s="91" t="s">
        <v>10</v>
      </c>
      <c r="C35" s="95" t="n">
        <f aca="false">$C$14</f>
        <v>1249</v>
      </c>
      <c r="D35" s="95" t="n">
        <f aca="false">Preventivo!F10</f>
        <v>0</v>
      </c>
      <c r="E35" s="139" t="n">
        <f aca="false">Preventivo!G10</f>
        <v>0</v>
      </c>
      <c r="F35" s="143" t="n">
        <f aca="false">500+C14*2.7</f>
        <v>3872.3</v>
      </c>
      <c r="G35" s="143"/>
    </row>
    <row r="36" customFormat="false" ht="15" hidden="false" customHeight="true" outlineLevel="0" collapsed="false">
      <c r="A36" s="112" t="s">
        <v>15</v>
      </c>
      <c r="B36" s="91"/>
      <c r="C36" s="95"/>
      <c r="D36" s="95" t="n">
        <f aca="false">Preventivo!F11</f>
        <v>0</v>
      </c>
      <c r="E36" s="139" t="n">
        <f aca="false">Preventivo!G11</f>
        <v>0</v>
      </c>
      <c r="F36" s="143" t="n">
        <f aca="false">8.5*(F31+F32+F33+F34+F35)^0.62</f>
        <v>3693.00429856925</v>
      </c>
      <c r="G36" s="143"/>
    </row>
    <row r="37" customFormat="false" ht="15" hidden="false" customHeight="true" outlineLevel="0" collapsed="false">
      <c r="A37" s="112" t="s">
        <v>16</v>
      </c>
      <c r="B37" s="91"/>
      <c r="C37" s="95"/>
      <c r="D37" s="95" t="n">
        <f aca="false">Preventivo!F12</f>
        <v>0</v>
      </c>
      <c r="E37" s="139" t="n">
        <f aca="false">Preventivo!G12</f>
        <v>0</v>
      </c>
      <c r="F37" s="143" t="n">
        <f aca="false">32*C14^0.27*G26</f>
        <v>1096.9626507395</v>
      </c>
      <c r="G37" s="143"/>
    </row>
    <row r="38" customFormat="false" ht="15.75" hidden="false" customHeight="true" outlineLevel="0" collapsed="false">
      <c r="A38" s="112"/>
      <c r="B38" s="91"/>
      <c r="C38" s="95"/>
      <c r="D38" s="144" t="s">
        <v>17</v>
      </c>
      <c r="E38" s="145" t="n">
        <f aca="false">SUM(E30:E37)</f>
        <v>0</v>
      </c>
      <c r="F38" s="140"/>
      <c r="G38" s="140"/>
    </row>
    <row r="39" customFormat="false" ht="15" hidden="false" customHeight="true" outlineLevel="0" collapsed="false">
      <c r="A39" s="146"/>
      <c r="B39" s="147"/>
      <c r="C39" s="115"/>
      <c r="D39" s="148" t="s">
        <v>18</v>
      </c>
      <c r="E39" s="139" t="n">
        <f aca="false">Preventivo!$G$14</f>
        <v>0</v>
      </c>
      <c r="F39" s="140"/>
      <c r="G39" s="140"/>
    </row>
    <row r="40" customFormat="false" ht="15.75" hidden="false" customHeight="true" outlineLevel="0" collapsed="false">
      <c r="A40" s="149"/>
      <c r="B40" s="150"/>
      <c r="C40" s="151"/>
      <c r="D40" s="152" t="s">
        <v>19</v>
      </c>
      <c r="E40" s="153" t="n">
        <f aca="false">E38-E39</f>
        <v>0</v>
      </c>
      <c r="F40" s="154" t="n">
        <f aca="false">SUM(F31:F37)</f>
        <v>22769.3847650969</v>
      </c>
      <c r="G40" s="154"/>
    </row>
    <row r="41" customFormat="false" ht="15.75" hidden="false" customHeight="true" outlineLevel="0" collapsed="false">
      <c r="A41" s="155"/>
      <c r="B41" s="95"/>
      <c r="C41" s="95"/>
      <c r="D41" s="95"/>
      <c r="E41" s="156"/>
      <c r="F41" s="140"/>
      <c r="G41" s="140"/>
    </row>
    <row r="42" customFormat="false" ht="15.75" hidden="false" customHeight="true" outlineLevel="0" collapsed="false">
      <c r="A42" s="157" t="s">
        <v>21</v>
      </c>
      <c r="B42" s="158"/>
      <c r="C42" s="158"/>
      <c r="D42" s="158"/>
      <c r="E42" s="158"/>
      <c r="F42" s="140"/>
      <c r="G42" s="140"/>
    </row>
    <row r="43" customFormat="false" ht="17" hidden="false" customHeight="true" outlineLevel="0" collapsed="false">
      <c r="A43" s="159" t="s">
        <v>22</v>
      </c>
      <c r="B43" s="160" t="s">
        <v>23</v>
      </c>
      <c r="C43" s="118" t="n">
        <f aca="false">$G$14</f>
        <v>597</v>
      </c>
      <c r="D43" s="118" t="n">
        <f aca="false">Preventivo!F19</f>
        <v>0</v>
      </c>
      <c r="E43" s="139" t="n">
        <f aca="false">Preventivo!G19</f>
        <v>0</v>
      </c>
      <c r="F43" s="143" t="n">
        <f aca="false">C43*32</f>
        <v>19104</v>
      </c>
      <c r="G43" s="143"/>
    </row>
    <row r="44" customFormat="false" ht="17" hidden="false" customHeight="true" outlineLevel="0" collapsed="false">
      <c r="A44" s="112" t="s">
        <v>24</v>
      </c>
      <c r="B44" s="160" t="s">
        <v>23</v>
      </c>
      <c r="C44" s="118" t="n">
        <f aca="false">$G$15</f>
        <v>0</v>
      </c>
      <c r="D44" s="118" t="n">
        <f aca="false">Preventivo!F20</f>
        <v>0</v>
      </c>
      <c r="E44" s="139" t="n">
        <f aca="false">Preventivo!G20</f>
        <v>0</v>
      </c>
      <c r="F44" s="143" t="n">
        <f aca="false">C44*47</f>
        <v>0</v>
      </c>
      <c r="G44" s="143"/>
    </row>
    <row r="45" customFormat="false" ht="15" hidden="false" customHeight="true" outlineLevel="0" collapsed="false">
      <c r="A45" s="112" t="s">
        <v>25</v>
      </c>
      <c r="B45" s="160" t="s">
        <v>23</v>
      </c>
      <c r="C45" s="118" t="n">
        <f aca="false">$G$16</f>
        <v>0</v>
      </c>
      <c r="D45" s="118" t="n">
        <f aca="false">Preventivo!F21</f>
        <v>0</v>
      </c>
      <c r="E45" s="139" t="n">
        <f aca="false">Preventivo!G21</f>
        <v>0</v>
      </c>
      <c r="F45" s="143" t="n">
        <f aca="false">C45*70</f>
        <v>0</v>
      </c>
      <c r="G45" s="143"/>
    </row>
    <row r="46" customFormat="false" ht="17" hidden="false" customHeight="true" outlineLevel="0" collapsed="false">
      <c r="A46" s="112" t="s">
        <v>26</v>
      </c>
      <c r="B46" s="160" t="s">
        <v>23</v>
      </c>
      <c r="C46" s="118" t="n">
        <f aca="false">$G$17</f>
        <v>0</v>
      </c>
      <c r="D46" s="118" t="n">
        <f aca="false">Preventivo!F22</f>
        <v>0</v>
      </c>
      <c r="E46" s="139" t="n">
        <f aca="false">Preventivo!G22</f>
        <v>0</v>
      </c>
      <c r="F46" s="143" t="n">
        <f aca="false">C46*145</f>
        <v>0</v>
      </c>
      <c r="G46" s="143"/>
    </row>
    <row r="47" customFormat="false" ht="17" hidden="false" customHeight="true" outlineLevel="0" collapsed="false">
      <c r="A47" s="112" t="s">
        <v>27</v>
      </c>
      <c r="B47" s="160" t="s">
        <v>23</v>
      </c>
      <c r="C47" s="118" t="n">
        <f aca="false">$G$19</f>
        <v>294</v>
      </c>
      <c r="D47" s="118" t="n">
        <f aca="false">Preventivo!F23</f>
        <v>0</v>
      </c>
      <c r="E47" s="139" t="n">
        <f aca="false">Preventivo!G23</f>
        <v>0</v>
      </c>
      <c r="F47" s="143" t="n">
        <f aca="false">C47*27</f>
        <v>7938</v>
      </c>
      <c r="G47" s="143"/>
    </row>
    <row r="48" customFormat="false" ht="17" hidden="false" customHeight="true" outlineLevel="0" collapsed="false">
      <c r="A48" s="112" t="s">
        <v>90</v>
      </c>
      <c r="B48" s="160" t="s">
        <v>23</v>
      </c>
      <c r="C48" s="118" t="n">
        <f aca="false">$G$20</f>
        <v>30</v>
      </c>
      <c r="D48" s="118" t="n">
        <f aca="false">Preventivo!F24</f>
        <v>0</v>
      </c>
      <c r="E48" s="139" t="n">
        <f aca="false">Preventivo!G24</f>
        <v>0</v>
      </c>
      <c r="F48" s="143" t="n">
        <f aca="false">C48*5</f>
        <v>150</v>
      </c>
      <c r="G48" s="143"/>
    </row>
    <row r="49" customFormat="false" ht="15" hidden="false" customHeight="true" outlineLevel="0" collapsed="false">
      <c r="A49" s="112" t="s">
        <v>29</v>
      </c>
      <c r="B49" s="160" t="s">
        <v>23</v>
      </c>
      <c r="C49" s="118" t="n">
        <f aca="false">G18</f>
        <v>0</v>
      </c>
      <c r="D49" s="118" t="n">
        <f aca="false">Preventivo!F25</f>
        <v>0</v>
      </c>
      <c r="E49" s="139" t="n">
        <f aca="false">Preventivo!G25</f>
        <v>0</v>
      </c>
      <c r="F49" s="143" t="n">
        <f aca="false">C49*6</f>
        <v>0</v>
      </c>
      <c r="G49" s="143"/>
    </row>
    <row r="50" customFormat="false" ht="15" hidden="false" customHeight="true" outlineLevel="0" collapsed="false">
      <c r="A50" s="112" t="s">
        <v>30</v>
      </c>
      <c r="B50" s="160" t="s">
        <v>31</v>
      </c>
      <c r="C50" s="118" t="n">
        <f aca="false">G21</f>
        <v>7</v>
      </c>
      <c r="D50" s="118" t="n">
        <f aca="false">Preventivo!F26</f>
        <v>0</v>
      </c>
      <c r="E50" s="139" t="n">
        <f aca="false">Preventivo!G26</f>
        <v>0</v>
      </c>
      <c r="F50" s="143" t="n">
        <f aca="false">C50*43</f>
        <v>301</v>
      </c>
      <c r="G50" s="143"/>
    </row>
    <row r="51" customFormat="false" ht="15" hidden="false" customHeight="true" outlineLevel="0" collapsed="false">
      <c r="A51" s="112" t="s">
        <v>32</v>
      </c>
      <c r="B51" s="160" t="s">
        <v>31</v>
      </c>
      <c r="C51" s="118" t="n">
        <f aca="false">G22</f>
        <v>99</v>
      </c>
      <c r="D51" s="118" t="n">
        <f aca="false">Preventivo!F27</f>
        <v>0</v>
      </c>
      <c r="E51" s="139" t="n">
        <f aca="false">Preventivo!G27</f>
        <v>0</v>
      </c>
      <c r="F51" s="143" t="n">
        <f aca="false">C51*55</f>
        <v>5445</v>
      </c>
      <c r="G51" s="143"/>
    </row>
    <row r="52" customFormat="false" ht="15.75" hidden="false" customHeight="true" outlineLevel="0" collapsed="false">
      <c r="A52" s="112"/>
      <c r="B52" s="91"/>
      <c r="C52" s="95"/>
      <c r="D52" s="144" t="s">
        <v>33</v>
      </c>
      <c r="E52" s="145" t="n">
        <f aca="false">SUM(E43:E51)</f>
        <v>0</v>
      </c>
      <c r="F52" s="161"/>
      <c r="G52" s="161"/>
    </row>
    <row r="53" customFormat="false" ht="15" hidden="false" customHeight="true" outlineLevel="0" collapsed="false">
      <c r="A53" s="112"/>
      <c r="B53" s="91"/>
      <c r="C53" s="95"/>
      <c r="D53" s="162" t="s">
        <v>18</v>
      </c>
      <c r="E53" s="139" t="n">
        <f aca="false">Preventivo!$G$29</f>
        <v>0</v>
      </c>
      <c r="F53" s="161"/>
      <c r="G53" s="161"/>
    </row>
    <row r="54" customFormat="false" ht="15.75" hidden="false" customHeight="true" outlineLevel="0" collapsed="false">
      <c r="A54" s="149"/>
      <c r="B54" s="151"/>
      <c r="C54" s="151"/>
      <c r="D54" s="152" t="s">
        <v>34</v>
      </c>
      <c r="E54" s="145" t="n">
        <f aca="false">E52-E53</f>
        <v>0</v>
      </c>
      <c r="F54" s="154" t="n">
        <f aca="false">SUM(F43:F51)</f>
        <v>32938</v>
      </c>
      <c r="G54" s="154"/>
    </row>
    <row r="55" customFormat="false" ht="15.75" hidden="false" customHeight="true" outlineLevel="0" collapsed="false">
      <c r="A55" s="112"/>
      <c r="B55" s="95"/>
      <c r="C55" s="95"/>
      <c r="D55" s="144"/>
      <c r="E55" s="95"/>
      <c r="F55" s="161"/>
      <c r="G55" s="161"/>
    </row>
    <row r="56" customFormat="false" ht="15.75" hidden="false" customHeight="true" outlineLevel="0" collapsed="false">
      <c r="A56" s="112" t="s">
        <v>91</v>
      </c>
      <c r="B56" s="95"/>
      <c r="C56" s="95"/>
      <c r="D56" s="144"/>
      <c r="E56" s="163" t="n">
        <f aca="false">Preventivo!$G$33</f>
        <v>0</v>
      </c>
      <c r="F56" s="161"/>
      <c r="G56" s="161"/>
    </row>
    <row r="57" customFormat="false" ht="15.75" hidden="false" customHeight="true" outlineLevel="0" collapsed="false">
      <c r="A57" s="149"/>
      <c r="B57" s="150"/>
      <c r="C57" s="151"/>
      <c r="D57" s="152" t="s">
        <v>36</v>
      </c>
      <c r="E57" s="145" t="n">
        <f aca="false">E56</f>
        <v>0</v>
      </c>
      <c r="F57" s="164" t="n">
        <f aca="false">(F54+F40)*4/100</f>
        <v>2228.29539060388</v>
      </c>
      <c r="G57" s="164"/>
    </row>
    <row r="58" customFormat="false" ht="15.75" hidden="false" customHeight="true" outlineLevel="0" collapsed="false">
      <c r="A58" s="112"/>
      <c r="B58" s="91"/>
      <c r="C58" s="95"/>
      <c r="D58" s="144"/>
      <c r="E58" s="95"/>
      <c r="F58" s="161"/>
      <c r="G58" s="161"/>
    </row>
    <row r="59" customFormat="false" ht="15.75" hidden="false" customHeight="true" outlineLevel="0" collapsed="false">
      <c r="A59" s="165"/>
      <c r="B59" s="166"/>
      <c r="C59" s="166"/>
      <c r="D59" s="167" t="s">
        <v>38</v>
      </c>
      <c r="E59" s="168" t="n">
        <f aca="false">E40+E54+E57</f>
        <v>0</v>
      </c>
      <c r="F59" s="169" t="n">
        <f aca="false">F40+F54+F57</f>
        <v>57935.6801557008</v>
      </c>
      <c r="G59" s="169"/>
    </row>
    <row r="60" customFormat="false" ht="15.75" hidden="false" customHeight="true" outlineLevel="0" collapsed="false">
      <c r="A60" s="155"/>
      <c r="B60" s="95"/>
      <c r="C60" s="95"/>
      <c r="D60" s="95"/>
      <c r="E60" s="95"/>
      <c r="F60" s="140"/>
      <c r="G60" s="140"/>
    </row>
    <row r="61" customFormat="false" ht="15.75" hidden="false" customHeight="true" outlineLevel="0" collapsed="false">
      <c r="A61" s="170" t="s">
        <v>39</v>
      </c>
      <c r="B61" s="171"/>
      <c r="C61" s="171"/>
      <c r="D61" s="171"/>
      <c r="E61" s="171"/>
      <c r="F61" s="140"/>
      <c r="G61" s="140"/>
    </row>
    <row r="62" customFormat="false" ht="15" hidden="false" customHeight="true" outlineLevel="0" collapsed="false">
      <c r="A62" s="136" t="s">
        <v>39</v>
      </c>
      <c r="B62" s="138"/>
      <c r="C62" s="138"/>
      <c r="D62" s="172"/>
      <c r="E62" s="173"/>
      <c r="F62" s="140"/>
      <c r="G62" s="140"/>
    </row>
    <row r="63" customFormat="false" ht="15.75" hidden="false" customHeight="true" outlineLevel="0" collapsed="false">
      <c r="A63" s="112"/>
      <c r="B63" s="95"/>
      <c r="C63" s="95"/>
      <c r="D63" s="144"/>
      <c r="E63" s="173" t="n">
        <f aca="false">Preventivo!$G$38</f>
        <v>0</v>
      </c>
      <c r="F63" s="140"/>
      <c r="G63" s="140"/>
    </row>
    <row r="64" customFormat="false" ht="15" hidden="false" customHeight="true" outlineLevel="0" collapsed="false">
      <c r="A64" s="112"/>
      <c r="B64" s="95"/>
      <c r="C64" s="95"/>
      <c r="D64" s="162" t="s">
        <v>92</v>
      </c>
      <c r="E64" s="173" t="n">
        <f aca="false">Preventivo!$G$39</f>
        <v>0</v>
      </c>
      <c r="F64" s="140"/>
      <c r="G64" s="140"/>
    </row>
    <row r="65" customFormat="false" ht="15.75" hidden="false" customHeight="true" outlineLevel="0" collapsed="false">
      <c r="A65" s="174"/>
      <c r="B65" s="166"/>
      <c r="C65" s="166"/>
      <c r="D65" s="167" t="s">
        <v>41</v>
      </c>
      <c r="E65" s="175" t="n">
        <f aca="false">E63-E64</f>
        <v>0</v>
      </c>
      <c r="F65" s="176" t="n">
        <f aca="false">IF(C19=0,0,2000+(1.2*C19))</f>
        <v>0</v>
      </c>
      <c r="G65" s="176"/>
    </row>
    <row r="66" customFormat="false" ht="15.75" hidden="false" customHeight="true" outlineLevel="0" collapsed="false">
      <c r="A66" s="112"/>
      <c r="B66" s="95"/>
      <c r="C66" s="95"/>
      <c r="D66" s="144"/>
      <c r="E66" s="95"/>
      <c r="F66" s="140"/>
      <c r="G66" s="140"/>
    </row>
    <row r="67" customFormat="false" ht="15.75" hidden="false" customHeight="true" outlineLevel="0" collapsed="false">
      <c r="A67" s="112" t="s">
        <v>42</v>
      </c>
      <c r="B67" s="95"/>
      <c r="C67" s="95"/>
      <c r="D67" s="144"/>
      <c r="E67" s="163" t="n">
        <f aca="false">Preventivo!$G$43</f>
        <v>0</v>
      </c>
      <c r="F67" s="140"/>
      <c r="G67" s="140"/>
    </row>
    <row r="68" customFormat="false" ht="15.75" hidden="false" customHeight="true" outlineLevel="0" collapsed="false">
      <c r="A68" s="177"/>
      <c r="B68" s="151"/>
      <c r="C68" s="151"/>
      <c r="D68" s="152" t="s">
        <v>43</v>
      </c>
      <c r="E68" s="175" t="n">
        <f aca="false">E67</f>
        <v>0</v>
      </c>
      <c r="F68" s="176" t="n">
        <f aca="false">(F65)*4/100</f>
        <v>0</v>
      </c>
      <c r="G68" s="176"/>
    </row>
    <row r="69" customFormat="false" ht="15.75" hidden="false" customHeight="true" outlineLevel="0" collapsed="false">
      <c r="A69" s="155"/>
      <c r="B69" s="95"/>
      <c r="C69" s="95"/>
      <c r="D69" s="144"/>
      <c r="E69" s="95"/>
      <c r="F69" s="140"/>
      <c r="G69" s="140"/>
    </row>
    <row r="70" customFormat="false" ht="15.75" hidden="false" customHeight="true" outlineLevel="0" collapsed="false">
      <c r="A70" s="177"/>
      <c r="B70" s="151"/>
      <c r="C70" s="151"/>
      <c r="D70" s="178" t="s">
        <v>44</v>
      </c>
      <c r="E70" s="175" t="n">
        <f aca="false">E68+E65</f>
        <v>0</v>
      </c>
      <c r="F70" s="169" t="n">
        <f aca="false">SUM(F65:F68)</f>
        <v>0</v>
      </c>
      <c r="G70" s="169"/>
    </row>
    <row r="71" customFormat="false" ht="15.75" hidden="false" customHeight="true" outlineLevel="0" collapsed="false">
      <c r="A71" s="155"/>
      <c r="B71" s="95"/>
      <c r="C71" s="95"/>
      <c r="D71" s="144"/>
      <c r="E71" s="179"/>
      <c r="F71" s="140"/>
      <c r="G71" s="140"/>
    </row>
    <row r="72" customFormat="false" ht="15.75" hidden="false" customHeight="true" outlineLevel="0" collapsed="false">
      <c r="A72" s="155"/>
      <c r="B72" s="95"/>
      <c r="C72" s="95"/>
      <c r="D72" s="144"/>
      <c r="E72" s="179"/>
      <c r="F72" s="140"/>
      <c r="G72" s="140"/>
    </row>
    <row r="73" customFormat="false" ht="16.5" hidden="false" customHeight="true" outlineLevel="0" collapsed="false">
      <c r="A73" s="180"/>
      <c r="B73" s="181"/>
      <c r="C73" s="181"/>
      <c r="D73" s="182" t="s">
        <v>93</v>
      </c>
      <c r="E73" s="183" t="n">
        <f aca="false">E70+E59</f>
        <v>0</v>
      </c>
      <c r="F73" s="184" t="n">
        <f aca="false">F70+F59</f>
        <v>57935.6801557008</v>
      </c>
      <c r="G73" s="184"/>
    </row>
    <row r="74" customFormat="false" ht="15.75" hidden="false" customHeight="true" outlineLevel="0" collapsed="false">
      <c r="A74" s="144"/>
      <c r="D74" s="144"/>
      <c r="E74" s="185"/>
    </row>
    <row r="75" customFormat="false" ht="15" hidden="false" customHeight="true" outlineLevel="0" collapsed="false">
      <c r="A75" s="186" t="s">
        <v>52</v>
      </c>
    </row>
    <row r="76" customFormat="false" ht="14.15" hidden="false" customHeight="true" outlineLevel="0" collapsed="false"/>
    <row r="77" customFormat="false" ht="14.25" hidden="false" customHeight="true" outlineLevel="0" collapsed="false">
      <c r="A77" s="187" t="s">
        <v>94</v>
      </c>
      <c r="B77" s="187"/>
      <c r="C77" s="187" t="s">
        <v>95</v>
      </c>
      <c r="D77" s="187"/>
      <c r="E77" s="187"/>
      <c r="F77" s="187"/>
      <c r="G77" s="187"/>
    </row>
    <row r="78" customFormat="false" ht="14.25" hidden="false" customHeight="true" outlineLevel="0" collapsed="false">
      <c r="A78" s="187"/>
      <c r="B78" s="187"/>
      <c r="C78" s="187"/>
      <c r="D78" s="187"/>
      <c r="E78" s="187"/>
      <c r="F78" s="187"/>
      <c r="G78" s="187"/>
    </row>
    <row r="79" customFormat="false" ht="14.25" hidden="false" customHeight="true" outlineLevel="0" collapsed="false">
      <c r="A79" s="187"/>
      <c r="B79" s="187"/>
      <c r="C79" s="187"/>
      <c r="D79" s="187"/>
      <c r="E79" s="187"/>
      <c r="F79" s="187"/>
      <c r="G79" s="187"/>
    </row>
    <row r="80" customFormat="false" ht="14.25" hidden="false" customHeight="true" outlineLevel="0" collapsed="false">
      <c r="A80" s="187"/>
      <c r="B80" s="187"/>
      <c r="C80" s="187"/>
      <c r="D80" s="187"/>
      <c r="E80" s="187"/>
      <c r="F80" s="187"/>
      <c r="G80" s="187"/>
    </row>
    <row r="81" customFormat="false" ht="17" hidden="false" customHeight="true" outlineLevel="0" collapsed="false">
      <c r="A81" s="187"/>
      <c r="B81" s="187"/>
      <c r="C81" s="187"/>
      <c r="D81" s="187"/>
      <c r="E81" s="187"/>
      <c r="F81" s="187"/>
      <c r="G81" s="187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sheetProtection sheet="true" password="dee5" objects="true" scenarios="true"/>
  <mergeCells count="62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2"/>
    <mergeCell ref="F73:G73"/>
    <mergeCell ref="A77:B81"/>
    <mergeCell ref="C77:G81"/>
  </mergeCells>
  <dataValidations count="2">
    <dataValidation allowBlank="true" errorStyle="stop" operator="equal" showDropDown="false" showErrorMessage="true" showInputMessage="false" sqref="C23:C24" type="list">
      <formula1>$I$22:$I$23</formula1>
      <formula2>0</formula2>
    </dataValidation>
    <dataValidation allowBlank="true" errorStyle="stop" operator="equal" showDropDown="false" showErrorMessage="true" showInputMessage="false" sqref="G23:G24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A47" activeCellId="0" sqref="A47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60.36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188"/>
      <c r="E1" s="188"/>
      <c r="F1" s="188"/>
      <c r="G1" s="188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/>
      <c r="C4" s="94"/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/>
      <c r="C5" s="97"/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/>
      <c r="C6" s="97"/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/>
      <c r="C7" s="97"/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6"/>
      <c r="C8" s="97"/>
      <c r="D8" s="97"/>
      <c r="E8" s="97"/>
      <c r="F8" s="97"/>
      <c r="G8" s="97"/>
      <c r="H8" s="95"/>
    </row>
    <row r="9" customFormat="false" ht="15" hidden="false" customHeight="true" outlineLevel="0" collapsed="false">
      <c r="A9" s="98"/>
      <c r="B9" s="96"/>
      <c r="C9" s="97"/>
      <c r="D9" s="97"/>
      <c r="E9" s="97"/>
      <c r="F9" s="97"/>
      <c r="G9" s="97"/>
      <c r="H9" s="95"/>
    </row>
    <row r="10" customFormat="false" ht="15" hidden="false" customHeight="true" outlineLevel="0" collapsed="false">
      <c r="A10" s="98"/>
      <c r="B10" s="96"/>
      <c r="C10" s="97"/>
      <c r="D10" s="97"/>
      <c r="E10" s="97"/>
      <c r="F10" s="97"/>
      <c r="G10" s="97"/>
      <c r="H10" s="95"/>
    </row>
    <row r="11" customFormat="false" ht="15.75" hidden="false" customHeight="true" outlineLevel="0" collapsed="false">
      <c r="A11" s="99"/>
      <c r="B11" s="100"/>
      <c r="C11" s="101"/>
      <c r="D11" s="101"/>
      <c r="E11" s="101"/>
      <c r="F11" s="101"/>
      <c r="G11" s="101"/>
      <c r="H11" s="95"/>
    </row>
    <row r="12" customFormat="false" ht="18.75" hidden="false" customHeight="true" outlineLevel="0" collapsed="false">
      <c r="A12" s="102"/>
      <c r="B12" s="103"/>
      <c r="C12" s="104"/>
      <c r="D12" s="104"/>
      <c r="E12" s="104"/>
      <c r="F12" s="91"/>
      <c r="G12" s="91"/>
      <c r="H12" s="95"/>
    </row>
    <row r="13" customFormat="false" ht="32.25" hidden="false" customHeight="true" outlineLevel="0" collapsed="false">
      <c r="A13" s="105" t="s">
        <v>60</v>
      </c>
      <c r="B13" s="105"/>
      <c r="C13" s="105"/>
      <c r="D13" s="105"/>
      <c r="E13" s="105"/>
      <c r="F13" s="105"/>
      <c r="G13" s="105"/>
    </row>
    <row r="14" customFormat="false" ht="17" hidden="false" customHeight="true" outlineLevel="0" collapsed="false">
      <c r="A14" s="189" t="s">
        <v>61</v>
      </c>
      <c r="B14" s="190" t="s">
        <v>10</v>
      </c>
      <c r="C14" s="190"/>
      <c r="D14" s="191" t="s">
        <v>96</v>
      </c>
      <c r="E14" s="191"/>
      <c r="F14" s="190" t="s">
        <v>23</v>
      </c>
      <c r="G14" s="190"/>
    </row>
    <row r="15" customFormat="false" ht="17" hidden="false" customHeight="true" outlineLevel="0" collapsed="false">
      <c r="A15" s="189" t="s">
        <v>63</v>
      </c>
      <c r="B15" s="190" t="s">
        <v>10</v>
      </c>
      <c r="C15" s="190"/>
      <c r="D15" s="189" t="s">
        <v>64</v>
      </c>
      <c r="E15" s="189"/>
      <c r="F15" s="190" t="s">
        <v>23</v>
      </c>
      <c r="G15" s="190"/>
    </row>
    <row r="16" customFormat="false" ht="17" hidden="false" customHeight="true" outlineLevel="0" collapsed="false">
      <c r="A16" s="189" t="s">
        <v>65</v>
      </c>
      <c r="B16" s="190" t="s">
        <v>10</v>
      </c>
      <c r="C16" s="190"/>
      <c r="D16" s="192" t="s">
        <v>66</v>
      </c>
      <c r="E16" s="192"/>
      <c r="F16" s="190" t="s">
        <v>23</v>
      </c>
      <c r="G16" s="190"/>
    </row>
    <row r="17" customFormat="false" ht="17" hidden="false" customHeight="true" outlineLevel="0" collapsed="false">
      <c r="A17" s="189" t="s">
        <v>67</v>
      </c>
      <c r="B17" s="190" t="s">
        <v>10</v>
      </c>
      <c r="C17" s="190"/>
      <c r="D17" s="192" t="s">
        <v>68</v>
      </c>
      <c r="E17" s="192"/>
      <c r="F17" s="190" t="s">
        <v>23</v>
      </c>
      <c r="G17" s="190"/>
    </row>
    <row r="18" customFormat="false" ht="17" hidden="false" customHeight="true" outlineLevel="0" collapsed="false">
      <c r="A18" s="189" t="s">
        <v>69</v>
      </c>
      <c r="B18" s="190" t="s">
        <v>10</v>
      </c>
      <c r="C18" s="190"/>
      <c r="D18" s="192" t="s">
        <v>70</v>
      </c>
      <c r="E18" s="192"/>
      <c r="F18" s="190" t="s">
        <v>23</v>
      </c>
      <c r="G18" s="190"/>
    </row>
    <row r="19" customFormat="false" ht="17" hidden="false" customHeight="true" outlineLevel="0" collapsed="false">
      <c r="A19" s="189" t="s">
        <v>71</v>
      </c>
      <c r="B19" s="190" t="s">
        <v>10</v>
      </c>
      <c r="C19" s="190"/>
      <c r="D19" s="192" t="s">
        <v>97</v>
      </c>
      <c r="E19" s="192"/>
      <c r="F19" s="190" t="s">
        <v>23</v>
      </c>
      <c r="G19" s="190"/>
    </row>
    <row r="20" customFormat="false" ht="17" hidden="false" customHeight="true" outlineLevel="0" collapsed="false">
      <c r="A20" s="189" t="s">
        <v>73</v>
      </c>
      <c r="B20" s="193" t="s">
        <v>74</v>
      </c>
      <c r="C20" s="190"/>
      <c r="D20" s="192" t="s">
        <v>72</v>
      </c>
      <c r="E20" s="194"/>
      <c r="F20" s="190" t="s">
        <v>23</v>
      </c>
      <c r="G20" s="190"/>
      <c r="I20" s="122"/>
      <c r="J20" s="123"/>
    </row>
    <row r="21" customFormat="false" ht="17" hidden="false" customHeight="true" outlineLevel="0" collapsed="false">
      <c r="A21" s="189" t="s">
        <v>76</v>
      </c>
      <c r="B21" s="193" t="s">
        <v>74</v>
      </c>
      <c r="C21" s="190"/>
      <c r="D21" s="192" t="s">
        <v>75</v>
      </c>
      <c r="E21" s="194"/>
      <c r="F21" s="190" t="s">
        <v>23</v>
      </c>
      <c r="G21" s="190"/>
      <c r="I21" s="122"/>
      <c r="J21" s="123"/>
    </row>
    <row r="22" customFormat="false" ht="15" hidden="false" customHeight="true" outlineLevel="0" collapsed="false">
      <c r="A22" s="189" t="s">
        <v>78</v>
      </c>
      <c r="B22" s="190"/>
      <c r="C22" s="195"/>
      <c r="D22" s="192" t="s">
        <v>77</v>
      </c>
      <c r="E22" s="192"/>
      <c r="F22" s="190" t="s">
        <v>31</v>
      </c>
      <c r="G22" s="190"/>
      <c r="I22" s="124" t="s">
        <v>80</v>
      </c>
    </row>
    <row r="23" customFormat="false" ht="15" hidden="false" customHeight="true" outlineLevel="0" collapsed="false">
      <c r="A23" s="189" t="s">
        <v>81</v>
      </c>
      <c r="B23" s="190"/>
      <c r="C23" s="196"/>
      <c r="D23" s="192" t="s">
        <v>79</v>
      </c>
      <c r="E23" s="192"/>
      <c r="F23" s="190" t="s">
        <v>31</v>
      </c>
      <c r="G23" s="190"/>
      <c r="I23" s="124" t="s">
        <v>82</v>
      </c>
    </row>
    <row r="24" customFormat="false" ht="17" hidden="false" customHeight="true" outlineLevel="0" collapsed="false">
      <c r="A24" s="189" t="s">
        <v>84</v>
      </c>
      <c r="B24" s="190"/>
      <c r="C24" s="197"/>
      <c r="D24" s="192" t="s">
        <v>83</v>
      </c>
      <c r="E24" s="192"/>
      <c r="F24" s="189"/>
      <c r="G24" s="195"/>
      <c r="H24" s="129"/>
      <c r="I24" s="95"/>
    </row>
    <row r="25" customFormat="false" ht="17" hidden="false" customHeight="true" outlineLevel="0" collapsed="false">
      <c r="A25" s="189" t="s">
        <v>85</v>
      </c>
      <c r="B25" s="189"/>
      <c r="C25" s="197"/>
      <c r="D25" s="192" t="s">
        <v>86</v>
      </c>
      <c r="E25" s="192"/>
      <c r="F25" s="189"/>
      <c r="G25" s="190"/>
      <c r="I25" s="95"/>
    </row>
    <row r="26" customFormat="false" ht="17" hidden="false" customHeight="true" outlineLevel="0" collapsed="false">
      <c r="A26" s="189" t="s">
        <v>87</v>
      </c>
      <c r="B26" s="190" t="s">
        <v>23</v>
      </c>
      <c r="C26" s="197"/>
      <c r="D26" s="194"/>
      <c r="E26" s="194"/>
      <c r="F26" s="198"/>
      <c r="G26" s="198"/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0" t="s">
        <v>88</v>
      </c>
      <c r="B28" s="131" t="s">
        <v>2</v>
      </c>
      <c r="C28" s="131" t="s">
        <v>3</v>
      </c>
      <c r="D28" s="131" t="s">
        <v>4</v>
      </c>
      <c r="E28" s="131" t="s">
        <v>5</v>
      </c>
      <c r="F28" s="132" t="s">
        <v>89</v>
      </c>
      <c r="G28" s="132"/>
    </row>
    <row r="29" customFormat="false" ht="15.75" hidden="false" customHeight="true" outlineLevel="0" collapsed="false">
      <c r="A29" s="133" t="s">
        <v>7</v>
      </c>
      <c r="B29" s="134"/>
      <c r="C29" s="134"/>
      <c r="D29" s="134"/>
      <c r="E29" s="134"/>
      <c r="F29" s="135"/>
      <c r="G29" s="135"/>
    </row>
    <row r="30" customFormat="false" ht="15" hidden="false" customHeight="true" outlineLevel="0" collapsed="false">
      <c r="A30" s="136" t="s">
        <v>8</v>
      </c>
      <c r="B30" s="137"/>
      <c r="C30" s="138"/>
      <c r="D30" s="138"/>
      <c r="E30" s="139"/>
      <c r="F30" s="140"/>
      <c r="G30" s="140"/>
    </row>
    <row r="31" customFormat="false" ht="15" hidden="false" customHeight="true" outlineLevel="0" collapsed="false">
      <c r="A31" s="141" t="s">
        <v>9</v>
      </c>
      <c r="B31" s="91" t="s">
        <v>10</v>
      </c>
      <c r="C31" s="95" t="n">
        <v>0</v>
      </c>
      <c r="D31" s="95" t="n">
        <f aca="false">Preventivo!F6</f>
        <v>0</v>
      </c>
      <c r="E31" s="139" t="n">
        <f aca="false">Preventivo!G6</f>
        <v>0</v>
      </c>
      <c r="F31" s="142" t="n">
        <f aca="false">IF($C$15=0,0,$C$15*95*$C$15^-0.3)</f>
        <v>0</v>
      </c>
      <c r="G31" s="142"/>
    </row>
    <row r="32" customFormat="false" ht="15" hidden="false" customHeight="true" outlineLevel="0" collapsed="false">
      <c r="A32" s="141" t="s">
        <v>11</v>
      </c>
      <c r="B32" s="91" t="s">
        <v>10</v>
      </c>
      <c r="C32" s="95" t="n">
        <v>0</v>
      </c>
      <c r="D32" s="95" t="n">
        <f aca="false">Preventivo!F7</f>
        <v>0</v>
      </c>
      <c r="E32" s="139" t="n">
        <f aca="false">Preventivo!G7</f>
        <v>0</v>
      </c>
      <c r="F32" s="142" t="n">
        <f aca="false">IF(C16=0,0,C16*63*C16^-0.3)</f>
        <v>0</v>
      </c>
      <c r="G32" s="142"/>
    </row>
    <row r="33" customFormat="false" ht="15" hidden="false" customHeight="true" outlineLevel="0" collapsed="false">
      <c r="A33" s="141" t="s">
        <v>12</v>
      </c>
      <c r="B33" s="91" t="s">
        <v>10</v>
      </c>
      <c r="C33" s="95" t="n">
        <v>0</v>
      </c>
      <c r="D33" s="95" t="n">
        <f aca="false">Preventivo!F8</f>
        <v>0</v>
      </c>
      <c r="E33" s="139" t="n">
        <f aca="false">Preventivo!G8</f>
        <v>0</v>
      </c>
      <c r="F33" s="142" t="n">
        <f aca="false">IF(C17=0,0,C17*32*C17^-0.3)</f>
        <v>0</v>
      </c>
      <c r="G33" s="142"/>
    </row>
    <row r="34" customFormat="false" ht="15" hidden="false" customHeight="true" outlineLevel="0" collapsed="false">
      <c r="A34" s="141" t="s">
        <v>13</v>
      </c>
      <c r="B34" s="91" t="s">
        <v>10</v>
      </c>
      <c r="C34" s="95" t="n">
        <v>0</v>
      </c>
      <c r="D34" s="95" t="n">
        <f aca="false">Preventivo!F9</f>
        <v>0</v>
      </c>
      <c r="E34" s="139" t="n">
        <f aca="false">Preventivo!G9</f>
        <v>0</v>
      </c>
      <c r="F34" s="142" t="n">
        <f aca="false">IF(C18=0,0,C18*9.5*C18^-0.3)</f>
        <v>0</v>
      </c>
      <c r="G34" s="142"/>
    </row>
    <row r="35" customFormat="false" ht="15" hidden="false" customHeight="true" outlineLevel="0" collapsed="false">
      <c r="A35" s="112" t="s">
        <v>14</v>
      </c>
      <c r="B35" s="91" t="s">
        <v>10</v>
      </c>
      <c r="C35" s="95" t="n">
        <v>0</v>
      </c>
      <c r="D35" s="95" t="n">
        <f aca="false">Preventivo!F10</f>
        <v>0</v>
      </c>
      <c r="E35" s="139" t="n">
        <f aca="false">Preventivo!G10</f>
        <v>0</v>
      </c>
      <c r="F35" s="143" t="n">
        <f aca="false">500+C14*2.7</f>
        <v>500</v>
      </c>
      <c r="G35" s="143"/>
    </row>
    <row r="36" customFormat="false" ht="15" hidden="false" customHeight="true" outlineLevel="0" collapsed="false">
      <c r="A36" s="112" t="s">
        <v>15</v>
      </c>
      <c r="B36" s="91"/>
      <c r="C36" s="95"/>
      <c r="D36" s="95" t="n">
        <f aca="false">Preventivo!F11</f>
        <v>0</v>
      </c>
      <c r="E36" s="139" t="n">
        <f aca="false">Preventivo!G11</f>
        <v>0</v>
      </c>
      <c r="F36" s="143" t="n">
        <f aca="false">8.5*(F31+F32+F33+F34+F35)^0.62</f>
        <v>400.66400548396</v>
      </c>
      <c r="G36" s="143"/>
    </row>
    <row r="37" customFormat="false" ht="15" hidden="false" customHeight="true" outlineLevel="0" collapsed="false">
      <c r="A37" s="112" t="s">
        <v>16</v>
      </c>
      <c r="B37" s="91"/>
      <c r="C37" s="95"/>
      <c r="D37" s="95" t="n">
        <f aca="false">Preventivo!F12</f>
        <v>0</v>
      </c>
      <c r="E37" s="139" t="n">
        <f aca="false">Preventivo!G12</f>
        <v>0</v>
      </c>
      <c r="F37" s="143" t="n">
        <f aca="false">32*C14^0.27*C26</f>
        <v>0</v>
      </c>
      <c r="G37" s="143"/>
    </row>
    <row r="38" customFormat="false" ht="15.75" hidden="false" customHeight="true" outlineLevel="0" collapsed="false">
      <c r="A38" s="112"/>
      <c r="B38" s="91"/>
      <c r="C38" s="95"/>
      <c r="D38" s="144" t="s">
        <v>17</v>
      </c>
      <c r="E38" s="145" t="n">
        <f aca="false">SUM(E30:E37)</f>
        <v>0</v>
      </c>
      <c r="F38" s="140"/>
      <c r="G38" s="140"/>
    </row>
    <row r="39" customFormat="false" ht="15" hidden="false" customHeight="true" outlineLevel="0" collapsed="false">
      <c r="A39" s="146"/>
      <c r="B39" s="147"/>
      <c r="C39" s="115"/>
      <c r="D39" s="148" t="s">
        <v>18</v>
      </c>
      <c r="E39" s="139" t="n">
        <f aca="false">Preventivo!$G$14</f>
        <v>0</v>
      </c>
      <c r="F39" s="140"/>
      <c r="G39" s="140"/>
    </row>
    <row r="40" customFormat="false" ht="15.75" hidden="false" customHeight="true" outlineLevel="0" collapsed="false">
      <c r="A40" s="149"/>
      <c r="B40" s="150"/>
      <c r="C40" s="151"/>
      <c r="D40" s="152" t="s">
        <v>19</v>
      </c>
      <c r="E40" s="153" t="n">
        <f aca="false">E38-E39</f>
        <v>0</v>
      </c>
      <c r="F40" s="199" t="n">
        <f aca="false">SUM(F31:F37)</f>
        <v>900.66400548396</v>
      </c>
      <c r="G40" s="199"/>
    </row>
    <row r="41" customFormat="false" ht="15.75" hidden="false" customHeight="true" outlineLevel="0" collapsed="false">
      <c r="A41" s="155"/>
      <c r="B41" s="95"/>
      <c r="C41" s="95"/>
      <c r="D41" s="95"/>
      <c r="E41" s="156"/>
      <c r="F41" s="140"/>
      <c r="G41" s="140"/>
    </row>
    <row r="42" customFormat="false" ht="15.75" hidden="false" customHeight="true" outlineLevel="0" collapsed="false">
      <c r="A42" s="157" t="s">
        <v>21</v>
      </c>
      <c r="B42" s="158"/>
      <c r="C42" s="158"/>
      <c r="D42" s="158"/>
      <c r="E42" s="158"/>
      <c r="F42" s="140"/>
      <c r="G42" s="140"/>
    </row>
    <row r="43" customFormat="false" ht="17" hidden="false" customHeight="true" outlineLevel="0" collapsed="false">
      <c r="A43" s="159" t="s">
        <v>22</v>
      </c>
      <c r="B43" s="160" t="s">
        <v>23</v>
      </c>
      <c r="C43" s="118" t="n">
        <f aca="false">$G$14</f>
        <v>0</v>
      </c>
      <c r="D43" s="118" t="n">
        <f aca="false">Preventivo!F19</f>
        <v>0</v>
      </c>
      <c r="E43" s="139" t="n">
        <f aca="false">Preventivo!G19</f>
        <v>0</v>
      </c>
      <c r="F43" s="143" t="n">
        <f aca="false">G14*32</f>
        <v>0</v>
      </c>
      <c r="G43" s="143"/>
    </row>
    <row r="44" customFormat="false" ht="17" hidden="false" customHeight="true" outlineLevel="0" collapsed="false">
      <c r="A44" s="112" t="s">
        <v>24</v>
      </c>
      <c r="B44" s="160" t="s">
        <v>23</v>
      </c>
      <c r="C44" s="118" t="n">
        <f aca="false">$G$15</f>
        <v>0</v>
      </c>
      <c r="D44" s="118" t="n">
        <f aca="false">Preventivo!F20</f>
        <v>0</v>
      </c>
      <c r="E44" s="139" t="n">
        <f aca="false">Preventivo!G20</f>
        <v>0</v>
      </c>
      <c r="F44" s="143" t="n">
        <f aca="false">G15*47</f>
        <v>0</v>
      </c>
      <c r="G44" s="143"/>
    </row>
    <row r="45" customFormat="false" ht="15" hidden="false" customHeight="true" outlineLevel="0" collapsed="false">
      <c r="A45" s="112" t="s">
        <v>25</v>
      </c>
      <c r="B45" s="160" t="s">
        <v>23</v>
      </c>
      <c r="C45" s="118" t="n">
        <f aca="false">$G$16</f>
        <v>0</v>
      </c>
      <c r="D45" s="118" t="n">
        <f aca="false">Preventivo!F21</f>
        <v>0</v>
      </c>
      <c r="E45" s="139" t="n">
        <f aca="false">Preventivo!G21</f>
        <v>0</v>
      </c>
      <c r="F45" s="143" t="n">
        <f aca="false">G16*70</f>
        <v>0</v>
      </c>
      <c r="G45" s="143"/>
    </row>
    <row r="46" customFormat="false" ht="17" hidden="false" customHeight="true" outlineLevel="0" collapsed="false">
      <c r="A46" s="112" t="s">
        <v>26</v>
      </c>
      <c r="B46" s="160" t="s">
        <v>23</v>
      </c>
      <c r="C46" s="118" t="n">
        <f aca="false">$G$17</f>
        <v>0</v>
      </c>
      <c r="D46" s="118" t="n">
        <f aca="false">Preventivo!F22</f>
        <v>0</v>
      </c>
      <c r="E46" s="139" t="n">
        <f aca="false">Preventivo!G22</f>
        <v>0</v>
      </c>
      <c r="F46" s="143" t="n">
        <f aca="false">G17*145</f>
        <v>0</v>
      </c>
      <c r="G46" s="143"/>
    </row>
    <row r="47" customFormat="false" ht="17" hidden="false" customHeight="true" outlineLevel="0" collapsed="false">
      <c r="A47" s="112" t="s">
        <v>27</v>
      </c>
      <c r="B47" s="160" t="s">
        <v>23</v>
      </c>
      <c r="C47" s="118" t="n">
        <f aca="false">$G$20</f>
        <v>0</v>
      </c>
      <c r="D47" s="118" t="n">
        <f aca="false">Preventivo!F23</f>
        <v>0</v>
      </c>
      <c r="E47" s="139" t="n">
        <f aca="false">Preventivo!G23</f>
        <v>0</v>
      </c>
      <c r="F47" s="143" t="n">
        <f aca="false">G19*27</f>
        <v>0</v>
      </c>
      <c r="G47" s="143"/>
    </row>
    <row r="48" customFormat="false" ht="17" hidden="false" customHeight="true" outlineLevel="0" collapsed="false">
      <c r="A48" s="112" t="s">
        <v>90</v>
      </c>
      <c r="B48" s="160" t="s">
        <v>23</v>
      </c>
      <c r="C48" s="118" t="n">
        <f aca="false">$G$21</f>
        <v>0</v>
      </c>
      <c r="D48" s="118" t="n">
        <f aca="false">Preventivo!F24</f>
        <v>0</v>
      </c>
      <c r="E48" s="139" t="n">
        <f aca="false">Preventivo!G24</f>
        <v>0</v>
      </c>
      <c r="F48" s="143" t="n">
        <f aca="false">G20*5</f>
        <v>0</v>
      </c>
      <c r="G48" s="143"/>
    </row>
    <row r="49" customFormat="false" ht="15" hidden="false" customHeight="true" outlineLevel="0" collapsed="false">
      <c r="A49" s="112" t="s">
        <v>29</v>
      </c>
      <c r="B49" s="160" t="s">
        <v>23</v>
      </c>
      <c r="C49" s="118" t="n">
        <f aca="false">G18</f>
        <v>0</v>
      </c>
      <c r="D49" s="118" t="n">
        <f aca="false">Preventivo!F25</f>
        <v>0</v>
      </c>
      <c r="E49" s="139" t="n">
        <f aca="false">Preventivo!G25</f>
        <v>0</v>
      </c>
      <c r="F49" s="143" t="n">
        <f aca="false">G18*5</f>
        <v>0</v>
      </c>
      <c r="G49" s="143"/>
    </row>
    <row r="50" customFormat="false" ht="15" hidden="false" customHeight="true" outlineLevel="0" collapsed="false">
      <c r="A50" s="112" t="s">
        <v>30</v>
      </c>
      <c r="B50" s="160" t="s">
        <v>31</v>
      </c>
      <c r="C50" s="118" t="n">
        <f aca="false">G22</f>
        <v>0</v>
      </c>
      <c r="D50" s="118" t="n">
        <f aca="false">Preventivo!F26</f>
        <v>0</v>
      </c>
      <c r="E50" s="139" t="n">
        <f aca="false">Preventivo!G26</f>
        <v>0</v>
      </c>
      <c r="F50" s="143" t="n">
        <f aca="false">G22*43</f>
        <v>0</v>
      </c>
      <c r="G50" s="143"/>
    </row>
    <row r="51" customFormat="false" ht="15" hidden="false" customHeight="true" outlineLevel="0" collapsed="false">
      <c r="A51" s="112" t="s">
        <v>32</v>
      </c>
      <c r="B51" s="160" t="s">
        <v>31</v>
      </c>
      <c r="C51" s="118" t="n">
        <f aca="false">G23</f>
        <v>0</v>
      </c>
      <c r="D51" s="118" t="n">
        <f aca="false">Preventivo!F27</f>
        <v>0</v>
      </c>
      <c r="E51" s="139" t="n">
        <f aca="false">Preventivo!G27</f>
        <v>0</v>
      </c>
      <c r="F51" s="143" t="n">
        <f aca="false">G23*55</f>
        <v>0</v>
      </c>
      <c r="G51" s="143"/>
    </row>
    <row r="52" customFormat="false" ht="15.75" hidden="false" customHeight="true" outlineLevel="0" collapsed="false">
      <c r="A52" s="112"/>
      <c r="B52" s="91"/>
      <c r="C52" s="95"/>
      <c r="D52" s="144" t="s">
        <v>33</v>
      </c>
      <c r="E52" s="145" t="n">
        <f aca="false">SUM(E43:E51)</f>
        <v>0</v>
      </c>
      <c r="F52" s="161"/>
      <c r="G52" s="161"/>
    </row>
    <row r="53" customFormat="false" ht="15" hidden="false" customHeight="true" outlineLevel="0" collapsed="false">
      <c r="A53" s="112"/>
      <c r="B53" s="91"/>
      <c r="C53" s="95"/>
      <c r="D53" s="162" t="s">
        <v>18</v>
      </c>
      <c r="E53" s="139" t="n">
        <f aca="false">Preventivo!$G$29</f>
        <v>0</v>
      </c>
      <c r="F53" s="161"/>
      <c r="G53" s="161"/>
    </row>
    <row r="54" customFormat="false" ht="15.75" hidden="false" customHeight="true" outlineLevel="0" collapsed="false">
      <c r="A54" s="149"/>
      <c r="B54" s="151"/>
      <c r="C54" s="151"/>
      <c r="D54" s="152" t="s">
        <v>34</v>
      </c>
      <c r="E54" s="200" t="n">
        <f aca="false">E52-E53</f>
        <v>0</v>
      </c>
      <c r="F54" s="201" t="n">
        <f aca="false">SUM(F43:F51)</f>
        <v>0</v>
      </c>
      <c r="G54" s="201"/>
    </row>
    <row r="55" customFormat="false" ht="15.75" hidden="false" customHeight="true" outlineLevel="0" collapsed="false">
      <c r="A55" s="112"/>
      <c r="B55" s="95"/>
      <c r="C55" s="95"/>
      <c r="D55" s="144"/>
      <c r="E55" s="95"/>
      <c r="F55" s="161"/>
      <c r="G55" s="161"/>
    </row>
    <row r="56" customFormat="false" ht="15.75" hidden="false" customHeight="true" outlineLevel="0" collapsed="false">
      <c r="A56" s="112" t="s">
        <v>91</v>
      </c>
      <c r="B56" s="95"/>
      <c r="C56" s="95"/>
      <c r="D56" s="144"/>
      <c r="E56" s="163" t="n">
        <f aca="false">Preventivo!$G$33</f>
        <v>0</v>
      </c>
      <c r="F56" s="161"/>
      <c r="G56" s="161"/>
    </row>
    <row r="57" customFormat="false" ht="15.75" hidden="false" customHeight="true" outlineLevel="0" collapsed="false">
      <c r="A57" s="149"/>
      <c r="B57" s="150"/>
      <c r="C57" s="151"/>
      <c r="D57" s="152" t="s">
        <v>36</v>
      </c>
      <c r="E57" s="145" t="n">
        <f aca="false">E56</f>
        <v>0</v>
      </c>
      <c r="F57" s="202" t="n">
        <f aca="false">(F54+F40)*4/100</f>
        <v>36.0265602193584</v>
      </c>
      <c r="G57" s="202"/>
    </row>
    <row r="58" customFormat="false" ht="15.75" hidden="false" customHeight="true" outlineLevel="0" collapsed="false">
      <c r="A58" s="112"/>
      <c r="B58" s="91"/>
      <c r="C58" s="95"/>
      <c r="D58" s="144"/>
      <c r="E58" s="95"/>
      <c r="F58" s="161"/>
      <c r="G58" s="161"/>
    </row>
    <row r="59" customFormat="false" ht="15.75" hidden="false" customHeight="true" outlineLevel="0" collapsed="false">
      <c r="A59" s="165"/>
      <c r="B59" s="166"/>
      <c r="C59" s="166"/>
      <c r="D59" s="167" t="s">
        <v>38</v>
      </c>
      <c r="E59" s="168" t="n">
        <f aca="false">E40+E54+E57</f>
        <v>0</v>
      </c>
      <c r="F59" s="169" t="n">
        <f aca="false">F40+F54+F57</f>
        <v>936.690565703318</v>
      </c>
      <c r="G59" s="169"/>
    </row>
    <row r="60" customFormat="false" ht="15.75" hidden="false" customHeight="true" outlineLevel="0" collapsed="false">
      <c r="A60" s="155"/>
      <c r="B60" s="95"/>
      <c r="C60" s="95"/>
      <c r="D60" s="95"/>
      <c r="E60" s="95"/>
      <c r="F60" s="140"/>
      <c r="G60" s="140"/>
    </row>
    <row r="61" customFormat="false" ht="15.75" hidden="false" customHeight="true" outlineLevel="0" collapsed="false">
      <c r="A61" s="203"/>
      <c r="B61" s="204"/>
      <c r="C61" s="204"/>
      <c r="D61" s="205" t="s">
        <v>98</v>
      </c>
      <c r="E61" s="145" t="s">
        <v>99</v>
      </c>
      <c r="F61" s="206"/>
      <c r="G61" s="206"/>
    </row>
    <row r="62" customFormat="false" ht="15.75" hidden="false" customHeight="true" outlineLevel="0" collapsed="false">
      <c r="A62" s="155"/>
      <c r="B62" s="95"/>
      <c r="C62" s="95"/>
      <c r="D62" s="95"/>
      <c r="E62" s="95"/>
      <c r="F62" s="207"/>
      <c r="G62" s="207"/>
    </row>
    <row r="63" customFormat="false" ht="15.75" hidden="false" customHeight="true" outlineLevel="0" collapsed="false">
      <c r="A63" s="170" t="s">
        <v>39</v>
      </c>
      <c r="B63" s="171"/>
      <c r="C63" s="171"/>
      <c r="D63" s="171"/>
      <c r="E63" s="171"/>
      <c r="F63" s="140"/>
      <c r="G63" s="140"/>
    </row>
    <row r="64" customFormat="false" ht="15" hidden="false" customHeight="true" outlineLevel="0" collapsed="false">
      <c r="A64" s="136" t="s">
        <v>39</v>
      </c>
      <c r="B64" s="138"/>
      <c r="C64" s="138"/>
      <c r="D64" s="172"/>
      <c r="E64" s="173"/>
      <c r="F64" s="140"/>
      <c r="G64" s="140"/>
    </row>
    <row r="65" customFormat="false" ht="15.75" hidden="false" customHeight="true" outlineLevel="0" collapsed="false">
      <c r="A65" s="112"/>
      <c r="B65" s="95"/>
      <c r="C65" s="95"/>
      <c r="D65" s="144"/>
      <c r="E65" s="173" t="n">
        <f aca="false">Preventivo!$G$38</f>
        <v>0</v>
      </c>
      <c r="F65" s="140"/>
      <c r="G65" s="140"/>
    </row>
    <row r="66" customFormat="false" ht="15" hidden="false" customHeight="true" outlineLevel="0" collapsed="false">
      <c r="A66" s="112"/>
      <c r="B66" s="95"/>
      <c r="C66" s="95"/>
      <c r="D66" s="162" t="s">
        <v>92</v>
      </c>
      <c r="E66" s="173" t="n">
        <f aca="false">Preventivo!$G$39</f>
        <v>0</v>
      </c>
      <c r="F66" s="140"/>
      <c r="G66" s="140"/>
    </row>
    <row r="67" customFormat="false" ht="15.75" hidden="false" customHeight="true" outlineLevel="0" collapsed="false">
      <c r="A67" s="174"/>
      <c r="B67" s="166"/>
      <c r="C67" s="166"/>
      <c r="D67" s="167" t="s">
        <v>41</v>
      </c>
      <c r="E67" s="175" t="n">
        <f aca="false">E65-E66</f>
        <v>0</v>
      </c>
      <c r="F67" s="169" t="n">
        <f aca="false">IF(C19=0,0,2000+(1.2*C19))</f>
        <v>0</v>
      </c>
      <c r="G67" s="169"/>
    </row>
    <row r="68" customFormat="false" ht="15.75" hidden="false" customHeight="true" outlineLevel="0" collapsed="false">
      <c r="A68" s="112"/>
      <c r="B68" s="95"/>
      <c r="C68" s="95"/>
      <c r="D68" s="144"/>
      <c r="E68" s="95"/>
      <c r="F68" s="140"/>
      <c r="G68" s="140"/>
    </row>
    <row r="69" customFormat="false" ht="15.75" hidden="false" customHeight="true" outlineLevel="0" collapsed="false">
      <c r="A69" s="112" t="s">
        <v>42</v>
      </c>
      <c r="B69" s="95"/>
      <c r="C69" s="95"/>
      <c r="D69" s="144"/>
      <c r="E69" s="163" t="n">
        <f aca="false">Preventivo!$G$43</f>
        <v>0</v>
      </c>
      <c r="F69" s="140"/>
      <c r="G69" s="140"/>
    </row>
    <row r="70" customFormat="false" ht="15.75" hidden="false" customHeight="true" outlineLevel="0" collapsed="false">
      <c r="A70" s="177"/>
      <c r="B70" s="151"/>
      <c r="C70" s="151"/>
      <c r="D70" s="152" t="s">
        <v>43</v>
      </c>
      <c r="E70" s="175" t="n">
        <f aca="false">E69</f>
        <v>0</v>
      </c>
      <c r="F70" s="169" t="n">
        <f aca="false">(F67+F55)*4/100</f>
        <v>0</v>
      </c>
      <c r="G70" s="169"/>
    </row>
    <row r="71" customFormat="false" ht="15.75" hidden="false" customHeight="true" outlineLevel="0" collapsed="false">
      <c r="A71" s="155"/>
      <c r="B71" s="95"/>
      <c r="C71" s="95"/>
      <c r="D71" s="144"/>
      <c r="E71" s="95"/>
      <c r="F71" s="140"/>
      <c r="G71" s="140"/>
    </row>
    <row r="72" customFormat="false" ht="15.75" hidden="false" customHeight="true" outlineLevel="0" collapsed="false">
      <c r="A72" s="177"/>
      <c r="B72" s="151"/>
      <c r="C72" s="151"/>
      <c r="D72" s="178" t="s">
        <v>44</v>
      </c>
      <c r="E72" s="175" t="n">
        <f aca="false">E70+E67</f>
        <v>0</v>
      </c>
      <c r="F72" s="169" t="n">
        <f aca="false">SUM(F67:F70)</f>
        <v>0</v>
      </c>
      <c r="G72" s="169"/>
    </row>
    <row r="73" customFormat="false" ht="15.75" hidden="false" customHeight="true" outlineLevel="0" collapsed="false">
      <c r="A73" s="155"/>
      <c r="B73" s="95"/>
      <c r="C73" s="95"/>
      <c r="D73" s="144"/>
      <c r="E73" s="179"/>
      <c r="F73" s="140"/>
      <c r="G73" s="140"/>
    </row>
    <row r="74" customFormat="false" ht="15.75" hidden="false" customHeight="true" outlineLevel="0" collapsed="false">
      <c r="A74" s="155"/>
      <c r="B74" s="95"/>
      <c r="C74" s="95"/>
      <c r="D74" s="144"/>
      <c r="E74" s="179"/>
      <c r="F74" s="140"/>
      <c r="G74" s="140"/>
    </row>
    <row r="75" customFormat="false" ht="16.5" hidden="false" customHeight="true" outlineLevel="0" collapsed="false">
      <c r="A75" s="180"/>
      <c r="B75" s="181"/>
      <c r="C75" s="181"/>
      <c r="D75" s="182" t="s">
        <v>100</v>
      </c>
      <c r="E75" s="183" t="n">
        <f aca="false">E72+E59</f>
        <v>0</v>
      </c>
      <c r="F75" s="184" t="n">
        <f aca="false">F72+F59</f>
        <v>936.690565703318</v>
      </c>
      <c r="G75" s="184"/>
    </row>
    <row r="76" customFormat="false" ht="15.75" hidden="false" customHeight="true" outlineLevel="0" collapsed="false">
      <c r="A76" s="144"/>
      <c r="D76" s="144"/>
      <c r="E76" s="185"/>
    </row>
    <row r="77" customFormat="false" ht="15" hidden="false" customHeight="true" outlineLevel="0" collapsed="false">
      <c r="A77" s="186" t="s">
        <v>52</v>
      </c>
    </row>
    <row r="78" customFormat="false" ht="14.15" hidden="false" customHeight="true" outlineLevel="0" collapsed="false"/>
    <row r="79" customFormat="false" ht="14.25" hidden="false" customHeight="true" outlineLevel="0" collapsed="false">
      <c r="A79" s="187" t="s">
        <v>94</v>
      </c>
      <c r="B79" s="187"/>
      <c r="C79" s="187" t="s">
        <v>95</v>
      </c>
      <c r="D79" s="187"/>
      <c r="E79" s="187"/>
      <c r="F79" s="187"/>
      <c r="G79" s="187"/>
    </row>
    <row r="80" customFormat="false" ht="14.25" hidden="false" customHeight="true" outlineLevel="0" collapsed="false">
      <c r="A80" s="187"/>
      <c r="B80" s="187"/>
      <c r="C80" s="187"/>
      <c r="D80" s="187"/>
      <c r="E80" s="187"/>
      <c r="F80" s="187"/>
      <c r="G80" s="187"/>
    </row>
    <row r="81" customFormat="false" ht="14.25" hidden="false" customHeight="true" outlineLevel="0" collapsed="false">
      <c r="A81" s="187"/>
      <c r="B81" s="187"/>
      <c r="C81" s="187"/>
      <c r="D81" s="187"/>
      <c r="E81" s="187"/>
      <c r="F81" s="187"/>
      <c r="G81" s="187"/>
    </row>
    <row r="82" customFormat="false" ht="14.25" hidden="false" customHeight="true" outlineLevel="0" collapsed="false">
      <c r="A82" s="187"/>
      <c r="B82" s="187"/>
      <c r="C82" s="187"/>
      <c r="D82" s="187"/>
      <c r="E82" s="187"/>
      <c r="F82" s="187"/>
      <c r="G82" s="187"/>
    </row>
    <row r="83" customFormat="false" ht="17" hidden="false" customHeight="true" outlineLevel="0" collapsed="false">
      <c r="A83" s="187"/>
      <c r="B83" s="187"/>
      <c r="C83" s="187"/>
      <c r="D83" s="187"/>
      <c r="E83" s="187"/>
      <c r="F83" s="187"/>
      <c r="G83" s="187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4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4"/>
    <mergeCell ref="F75:G75"/>
    <mergeCell ref="A79:B83"/>
    <mergeCell ref="C79:G83"/>
  </mergeCells>
  <dataValidations count="2">
    <dataValidation allowBlank="true" errorStyle="stop" operator="equal" showDropDown="false" showErrorMessage="true" showInputMessage="false" sqref="C23:C24 G24" type="list">
      <formula1>$I$22:$I$23</formula1>
      <formula2>0</formula2>
    </dataValidation>
    <dataValidation allowBlank="true" errorStyle="stop" operator="equal" showDropDown="false" showErrorMessage="true" showInputMessage="false" sqref="C25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4" activeCellId="0" sqref="E44"/>
    </sheetView>
  </sheetViews>
  <sheetFormatPr defaultColWidth="11.53515625" defaultRowHeight="12.75" zeroHeight="false" outlineLevelRow="0" outlineLevelCol="0"/>
  <cols>
    <col collapsed="false" customWidth="true" hidden="false" outlineLevel="0" max="1024" min="1" style="2" width="9.06"/>
  </cols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255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2014-07-09T08:50:28Z</dcterms:created>
  <dc:creator>pr30985</dc:creator>
  <dc:description/>
  <dc:language>it-IT</dc:language>
  <cp:lastModifiedBy/>
  <cp:lastPrinted>2026-07-01T09:47:13Z</cp:lastPrinted>
  <dcterms:modified xsi:type="dcterms:W3CDTF">2026-08-17T09:39:18Z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